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附件明细" sheetId="1" r:id="rId1"/>
  </sheets>
  <definedNames>
    <definedName name="_xlnm.Print_Area" localSheetId="0">'附件明细'!$A$1:$S$325</definedName>
    <definedName name="_xlnm.Print_Titles" localSheetId="0">'附件明细'!$4:$5</definedName>
    <definedName name="_xlnm._FilterDatabase" localSheetId="0" hidden="1">'附件明细'!$A$6:$AP$326</definedName>
  </definedNames>
  <calcPr fullCalcOnLoad="1"/>
</workbook>
</file>

<file path=xl/sharedStrings.xml><?xml version="1.0" encoding="utf-8"?>
<sst xmlns="http://schemas.openxmlformats.org/spreadsheetml/2006/main" count="1378" uniqueCount="668">
  <si>
    <t>附件</t>
  </si>
  <si>
    <r>
      <t xml:space="preserve">   </t>
    </r>
    <r>
      <rPr>
        <b/>
        <sz val="28"/>
        <rFont val="方正小标宋_GBK"/>
        <family val="4"/>
      </rPr>
      <t>湖南省</t>
    </r>
    <r>
      <rPr>
        <b/>
        <sz val="28"/>
        <rFont val="Times New Roman"/>
        <family val="1"/>
      </rPr>
      <t>2021</t>
    </r>
    <r>
      <rPr>
        <b/>
        <sz val="28"/>
        <rFont val="方正小标宋_GBK"/>
        <family val="4"/>
      </rPr>
      <t>年中央预算内水利投资建议计划申报表</t>
    </r>
  </si>
  <si>
    <r>
      <rPr>
        <sz val="9"/>
        <rFont val="宋体"/>
        <family val="0"/>
      </rPr>
      <t>单位：万元</t>
    </r>
  </si>
  <si>
    <r>
      <rPr>
        <b/>
        <sz val="9"/>
        <rFont val="黑体"/>
        <family val="3"/>
      </rPr>
      <t>序号</t>
    </r>
  </si>
  <si>
    <r>
      <rPr>
        <b/>
        <sz val="9"/>
        <rFont val="黑体"/>
        <family val="3"/>
      </rPr>
      <t>项目名称</t>
    </r>
  </si>
  <si>
    <r>
      <rPr>
        <b/>
        <sz val="9"/>
        <rFont val="黑体"/>
        <family val="3"/>
      </rPr>
      <t>建设性质</t>
    </r>
  </si>
  <si>
    <r>
      <rPr>
        <b/>
        <sz val="9"/>
        <rFont val="黑体"/>
        <family val="3"/>
      </rPr>
      <t>建设
规模</t>
    </r>
  </si>
  <si>
    <r>
      <rPr>
        <b/>
        <sz val="9"/>
        <rFont val="黑体"/>
        <family val="3"/>
      </rPr>
      <t>建设内容</t>
    </r>
  </si>
  <si>
    <r>
      <rPr>
        <b/>
        <sz val="9"/>
        <rFont val="黑体"/>
        <family val="3"/>
      </rPr>
      <t>拟开工年份</t>
    </r>
  </si>
  <si>
    <r>
      <rPr>
        <b/>
        <sz val="9"/>
        <rFont val="黑体"/>
        <family val="3"/>
      </rPr>
      <t>拟建成年份</t>
    </r>
  </si>
  <si>
    <r>
      <rPr>
        <b/>
        <sz val="9"/>
        <rFont val="黑体"/>
        <family val="3"/>
      </rPr>
      <t>投资类别</t>
    </r>
  </si>
  <si>
    <r>
      <rPr>
        <b/>
        <sz val="9"/>
        <rFont val="黑体"/>
        <family val="3"/>
      </rPr>
      <t>总投资</t>
    </r>
  </si>
  <si>
    <r>
      <rPr>
        <b/>
        <sz val="9"/>
        <rFont val="黑体"/>
        <family val="3"/>
      </rPr>
      <t>已下达
投资</t>
    </r>
  </si>
  <si>
    <r>
      <rPr>
        <b/>
        <sz val="9"/>
        <rFont val="黑体"/>
        <family val="3"/>
      </rPr>
      <t>累计完成投资</t>
    </r>
  </si>
  <si>
    <r>
      <t>2021</t>
    </r>
    <r>
      <rPr>
        <b/>
        <sz val="9"/>
        <rFont val="黑体"/>
        <family val="3"/>
      </rPr>
      <t>年建议计划</t>
    </r>
  </si>
  <si>
    <r>
      <rPr>
        <b/>
        <sz val="9"/>
        <rFont val="黑体"/>
        <family val="3"/>
      </rPr>
      <t>项目（法人）单位</t>
    </r>
  </si>
  <si>
    <r>
      <rPr>
        <b/>
        <sz val="9"/>
        <rFont val="黑体"/>
        <family val="3"/>
      </rPr>
      <t>项目
责任人</t>
    </r>
  </si>
  <si>
    <r>
      <rPr>
        <b/>
        <sz val="9"/>
        <rFont val="黑体"/>
        <family val="3"/>
      </rPr>
      <t>日常监管
直接责任
单位</t>
    </r>
  </si>
  <si>
    <r>
      <rPr>
        <b/>
        <sz val="9"/>
        <rFont val="黑体"/>
        <family val="3"/>
      </rPr>
      <t>日常监管
直接责任
单位监管
责任人</t>
    </r>
  </si>
  <si>
    <r>
      <rPr>
        <b/>
        <sz val="9"/>
        <rFont val="黑体"/>
        <family val="3"/>
      </rPr>
      <t>备注</t>
    </r>
  </si>
  <si>
    <r>
      <rPr>
        <b/>
        <sz val="9"/>
        <rFont val="黑体"/>
        <family val="3"/>
      </rPr>
      <t>投资</t>
    </r>
  </si>
  <si>
    <r>
      <rPr>
        <b/>
        <sz val="9"/>
        <rFont val="黑体"/>
        <family val="3"/>
      </rPr>
      <t>主要建设内容</t>
    </r>
  </si>
  <si>
    <r>
      <rPr>
        <b/>
        <sz val="9"/>
        <rFont val="黑体"/>
        <family val="3"/>
      </rPr>
      <t>前期工作进展情况</t>
    </r>
  </si>
  <si>
    <r>
      <rPr>
        <sz val="9"/>
        <rFont val="宋体"/>
        <family val="0"/>
      </rPr>
      <t>湖南省合计</t>
    </r>
  </si>
  <si>
    <r>
      <rPr>
        <b/>
        <sz val="9"/>
        <rFont val="宋体"/>
        <family val="0"/>
      </rPr>
      <t>小计</t>
    </r>
  </si>
  <si>
    <r>
      <rPr>
        <sz val="9"/>
        <rFont val="宋体"/>
        <family val="0"/>
      </rPr>
      <t>已下达投资和累计完成投资的截止日期为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日</t>
    </r>
  </si>
  <si>
    <r>
      <rPr>
        <b/>
        <sz val="9"/>
        <rFont val="宋体"/>
        <family val="0"/>
      </rPr>
      <t>中央预算内投资</t>
    </r>
  </si>
  <si>
    <r>
      <rPr>
        <b/>
        <sz val="9"/>
        <rFont val="宋体"/>
        <family val="0"/>
      </rPr>
      <t>地方投资</t>
    </r>
  </si>
  <si>
    <r>
      <rPr>
        <b/>
        <sz val="9"/>
        <rFont val="宋体"/>
        <family val="0"/>
      </rPr>
      <t>银行贷款</t>
    </r>
  </si>
  <si>
    <r>
      <rPr>
        <b/>
        <sz val="9"/>
        <rFont val="宋体"/>
        <family val="0"/>
      </rPr>
      <t>一</t>
    </r>
  </si>
  <si>
    <r>
      <rPr>
        <b/>
        <sz val="9"/>
        <rFont val="宋体"/>
        <family val="0"/>
      </rPr>
      <t>重大水利工程</t>
    </r>
  </si>
  <si>
    <r>
      <rPr>
        <sz val="9"/>
        <rFont val="宋体"/>
        <family val="0"/>
      </rPr>
      <t>中央预算内投资</t>
    </r>
  </si>
  <si>
    <r>
      <rPr>
        <sz val="9"/>
        <rFont val="宋体"/>
        <family val="0"/>
      </rPr>
      <t>地方投资</t>
    </r>
  </si>
  <si>
    <r>
      <rPr>
        <sz val="9"/>
        <rFont val="宋体"/>
        <family val="0"/>
      </rPr>
      <t>银行贷款</t>
    </r>
  </si>
  <si>
    <r>
      <rPr>
        <b/>
        <sz val="9"/>
        <rFont val="宋体"/>
        <family val="0"/>
      </rPr>
      <t>（一）</t>
    </r>
  </si>
  <si>
    <r>
      <rPr>
        <b/>
        <sz val="9"/>
        <rFont val="宋体"/>
        <family val="0"/>
      </rPr>
      <t>重点水源工程（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项）</t>
    </r>
  </si>
  <si>
    <r>
      <rPr>
        <sz val="9"/>
        <rFont val="宋体"/>
        <family val="0"/>
      </rPr>
      <t>毛俊水库工程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</si>
  <si>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</si>
  <si>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1.165</t>
    </r>
    <r>
      <rPr>
        <sz val="9"/>
        <rFont val="宋体"/>
        <family val="0"/>
      </rPr>
      <t>亿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</si>
  <si>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水库枢纽、配套灌区建设等</t>
    </r>
  </si>
  <si>
    <r>
      <rPr>
        <sz val="9"/>
        <rFont val="宋体"/>
        <family val="0"/>
      </rPr>
      <t>枢纽、灌区等主体工程建设</t>
    </r>
  </si>
  <si>
    <r>
      <rPr>
        <sz val="9"/>
        <rFont val="宋体"/>
        <family val="0"/>
      </rPr>
      <t>初步设计已批，水规计〔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175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</si>
  <si>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湖南毛俊水库工程建设有限责任公司</t>
    </r>
  </si>
  <si>
    <r>
      <rPr>
        <sz val="9"/>
        <rFont val="宋体"/>
        <family val="0"/>
      </rPr>
      <t>谭清华</t>
    </r>
  </si>
  <si>
    <r>
      <rPr>
        <sz val="9"/>
        <rFont val="宋体"/>
        <family val="0"/>
      </rPr>
      <t>永州市水利局</t>
    </r>
  </si>
  <si>
    <r>
      <rPr>
        <sz val="9"/>
        <rFont val="宋体"/>
        <family val="0"/>
      </rPr>
      <t>曹小阳</t>
    </r>
  </si>
  <si>
    <r>
      <rPr>
        <sz val="9"/>
        <rFont val="宋体"/>
        <family val="0"/>
      </rPr>
      <t>湖南省莽山水库工程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</si>
  <si>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1.33</t>
    </r>
    <r>
      <rPr>
        <sz val="9"/>
        <rFont val="宋体"/>
        <family val="0"/>
      </rPr>
      <t>亿立方米</t>
    </r>
  </si>
  <si>
    <r>
      <rPr>
        <sz val="9"/>
        <rFont val="宋体"/>
        <family val="0"/>
      </rPr>
      <t>水库枢纽、配套灌区、供水工程建设等</t>
    </r>
  </si>
  <si>
    <r>
      <rPr>
        <sz val="9"/>
        <rFont val="宋体"/>
        <family val="0"/>
      </rPr>
      <t>灌区骨干工程建设</t>
    </r>
  </si>
  <si>
    <r>
      <rPr>
        <sz val="9"/>
        <rFont val="宋体"/>
        <family val="0"/>
      </rPr>
      <t>初设已批复，水总〔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275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</si>
  <si>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莽山水库开发建设有限公司</t>
    </r>
  </si>
  <si>
    <r>
      <rPr>
        <sz val="9"/>
        <rFont val="宋体"/>
        <family val="0"/>
      </rPr>
      <t>叶锡伟</t>
    </r>
  </si>
  <si>
    <r>
      <rPr>
        <sz val="9"/>
        <rFont val="宋体"/>
        <family val="0"/>
      </rPr>
      <t>宜章县水利局</t>
    </r>
  </si>
  <si>
    <r>
      <rPr>
        <sz val="9"/>
        <rFont val="宋体"/>
        <family val="0"/>
      </rPr>
      <t>李安雄</t>
    </r>
  </si>
  <si>
    <r>
      <rPr>
        <sz val="9"/>
        <rFont val="宋体"/>
        <family val="0"/>
      </rPr>
      <t>犬木塘水库工程</t>
    </r>
  </si>
  <si>
    <r>
      <t>总库容</t>
    </r>
    <r>
      <rPr>
        <sz val="9"/>
        <color indexed="10"/>
        <rFont val="Times New Roman"/>
        <family val="1"/>
      </rPr>
      <t>1.4</t>
    </r>
    <r>
      <rPr>
        <sz val="9"/>
        <color indexed="10"/>
        <rFont val="宋体"/>
        <family val="0"/>
      </rPr>
      <t>亿</t>
    </r>
    <r>
      <rPr>
        <sz val="9"/>
        <color indexed="10"/>
        <rFont val="Times New Roman"/>
        <family val="1"/>
      </rPr>
      <t>m³</t>
    </r>
    <r>
      <rPr>
        <sz val="9"/>
        <color indexed="10"/>
        <rFont val="宋体"/>
        <family val="0"/>
      </rPr>
      <t>，灌区设计灌溉面积</t>
    </r>
    <r>
      <rPr>
        <sz val="9"/>
        <color indexed="10"/>
        <rFont val="Times New Roman"/>
        <family val="1"/>
      </rPr>
      <t>121.7</t>
    </r>
    <r>
      <rPr>
        <sz val="9"/>
        <color indexed="10"/>
        <rFont val="宋体"/>
        <family val="0"/>
      </rPr>
      <t>万亩</t>
    </r>
  </si>
  <si>
    <r>
      <rPr>
        <sz val="9"/>
        <rFont val="宋体"/>
        <family val="0"/>
      </rPr>
      <t>水库枢纽建设及灌区工程建设</t>
    </r>
  </si>
  <si>
    <r>
      <t>可研已批复，湘发改农〔</t>
    </r>
    <r>
      <rPr>
        <sz val="9"/>
        <color indexed="10"/>
        <rFont val="Times New Roman"/>
        <family val="1"/>
      </rPr>
      <t>2020</t>
    </r>
    <r>
      <rPr>
        <sz val="9"/>
        <color indexed="10"/>
        <rFont val="宋体"/>
        <family val="0"/>
      </rPr>
      <t>〕</t>
    </r>
    <r>
      <rPr>
        <sz val="9"/>
        <color indexed="10"/>
        <rFont val="Times New Roman"/>
        <family val="1"/>
      </rPr>
      <t>333</t>
    </r>
    <r>
      <rPr>
        <sz val="9"/>
        <color indexed="10"/>
        <rFont val="宋体"/>
        <family val="0"/>
      </rPr>
      <t>号）；初设计已审待批，正在开展概算核定</t>
    </r>
  </si>
  <si>
    <r>
      <rPr>
        <sz val="9"/>
        <rFont val="宋体"/>
        <family val="0"/>
      </rPr>
      <t>湖南省水利发展投资有限公司犬木塘水库建设分公司</t>
    </r>
  </si>
  <si>
    <r>
      <rPr>
        <sz val="9"/>
        <rFont val="宋体"/>
        <family val="0"/>
      </rPr>
      <t>周文杰</t>
    </r>
  </si>
  <si>
    <r>
      <rPr>
        <sz val="9"/>
        <rFont val="宋体"/>
        <family val="0"/>
      </rPr>
      <t>湖南省发改委、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 xml:space="preserve">湖南省水利厅
</t>
    </r>
  </si>
  <si>
    <r>
      <rPr>
        <sz val="9"/>
        <rFont val="宋体"/>
        <family val="0"/>
      </rPr>
      <t>赵伟、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蒋春艳</t>
    </r>
  </si>
  <si>
    <r>
      <rPr>
        <sz val="9"/>
        <rFont val="宋体"/>
        <family val="0"/>
      </rPr>
      <t>已列入国家</t>
    </r>
    <r>
      <rPr>
        <sz val="9"/>
        <rFont val="Times New Roman"/>
        <family val="1"/>
      </rPr>
      <t>2020~2022</t>
    </r>
    <r>
      <rPr>
        <sz val="9"/>
        <rFont val="宋体"/>
        <family val="0"/>
      </rPr>
      <t>年计划开工重点项目（</t>
    </r>
    <r>
      <rPr>
        <sz val="9"/>
        <rFont val="Times New Roman"/>
        <family val="1"/>
      </rPr>
      <t>“150</t>
    </r>
    <r>
      <rPr>
        <sz val="9"/>
        <rFont val="宋体"/>
        <family val="0"/>
      </rPr>
      <t>项目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</si>
  <si>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椒花水库工程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</si>
  <si>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1.7</t>
    </r>
    <r>
      <rPr>
        <sz val="9"/>
        <rFont val="宋体"/>
        <family val="0"/>
      </rPr>
      <t>亿</t>
    </r>
    <r>
      <rPr>
        <sz val="9"/>
        <rFont val="Times New Roman"/>
        <family val="1"/>
      </rPr>
      <t>m3</t>
    </r>
  </si>
  <si>
    <r>
      <rPr>
        <sz val="9"/>
        <rFont val="宋体"/>
        <family val="0"/>
      </rPr>
      <t>水库枢纽工程、大溪河引水工程、供水管网工程</t>
    </r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</si>
  <si>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</si>
  <si>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完成围堰截流及大坝枢纽坝肩开挖，推进移民安置区建设和征地拆迁</t>
    </r>
  </si>
  <si>
    <r>
      <rPr>
        <sz val="9"/>
        <rFont val="宋体"/>
        <family val="0"/>
      </rPr>
      <t>初设已批复，湘水函〔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76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</si>
  <si>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湖南椒花水利枢纽工程开发建设股份有限公司</t>
    </r>
  </si>
  <si>
    <r>
      <rPr>
        <sz val="9"/>
        <rFont val="宋体"/>
        <family val="0"/>
      </rPr>
      <t>王富刚</t>
    </r>
  </si>
  <si>
    <r>
      <rPr>
        <sz val="9"/>
        <rFont val="宋体"/>
        <family val="0"/>
      </rPr>
      <t>长沙市水利局</t>
    </r>
  </si>
  <si>
    <r>
      <rPr>
        <sz val="9"/>
        <rFont val="宋体"/>
        <family val="0"/>
      </rPr>
      <t>马莉</t>
    </r>
  </si>
  <si>
    <r>
      <rPr>
        <sz val="9"/>
        <rFont val="宋体"/>
        <family val="0"/>
      </rPr>
      <t>长沙市申报</t>
    </r>
  </si>
  <si>
    <r>
      <rPr>
        <sz val="9"/>
        <rFont val="宋体"/>
        <family val="0"/>
      </rPr>
      <t>大兴寨水库工程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</si>
  <si>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11149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</si>
  <si>
    <r>
      <rPr>
        <sz val="9"/>
        <rFont val="宋体"/>
        <family val="0"/>
      </rPr>
      <t>大坝枢纽工程、灌溉工程、库区移民安置工程</t>
    </r>
  </si>
  <si>
    <r>
      <rPr>
        <sz val="9"/>
        <rFont val="宋体"/>
        <family val="0"/>
      </rPr>
      <t>完成导流工程、库区公路等建设，进行大坝基础开挖等枢纽工程建设。完成部分库区移民安置。</t>
    </r>
  </si>
  <si>
    <r>
      <rPr>
        <sz val="9"/>
        <rFont val="宋体"/>
        <family val="0"/>
      </rPr>
      <t>已完成移民实物调查等</t>
    </r>
    <r>
      <rPr>
        <sz val="9"/>
        <rFont val="Times New Roman"/>
        <family val="1"/>
      </rPr>
      <t>3</t>
    </r>
    <r>
      <rPr>
        <sz val="9"/>
        <rFont val="宋体"/>
        <family val="0"/>
      </rPr>
      <t>个专题审批，预计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月完成可研审批，</t>
    </r>
    <r>
      <rPr>
        <sz val="9"/>
        <rFont val="Times New Roman"/>
        <family val="1"/>
      </rPr>
      <t>2021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月完成初设审批</t>
    </r>
  </si>
  <si>
    <r>
      <rPr>
        <sz val="9"/>
        <rFont val="宋体"/>
        <family val="0"/>
      </rPr>
      <t>吉首华泰国有资产投资管理有限责任公司</t>
    </r>
  </si>
  <si>
    <r>
      <rPr>
        <sz val="9"/>
        <rFont val="宋体"/>
        <family val="0"/>
      </rPr>
      <t>祝宗文</t>
    </r>
  </si>
  <si>
    <r>
      <rPr>
        <sz val="9"/>
        <rFont val="宋体"/>
        <family val="0"/>
      </rPr>
      <t>吉首市水利局</t>
    </r>
  </si>
  <si>
    <r>
      <rPr>
        <sz val="9"/>
        <rFont val="宋体"/>
        <family val="0"/>
      </rPr>
      <t>杨昌元</t>
    </r>
  </si>
  <si>
    <t>储备项目</t>
  </si>
  <si>
    <r>
      <rPr>
        <b/>
        <sz val="9"/>
        <rFont val="宋体"/>
        <family val="0"/>
      </rPr>
      <t>（二）</t>
    </r>
  </si>
  <si>
    <t>江河湖泊治理骨干工程（3项）</t>
  </si>
  <si>
    <r>
      <rPr>
        <sz val="9"/>
        <rFont val="宋体"/>
        <family val="0"/>
      </rPr>
      <t>洞庭湖区重点垸堤防加固一期工程</t>
    </r>
  </si>
  <si>
    <r>
      <t>全面加固烂泥湖、长春、沅澧、松澧、安造、华容护城等重点垸</t>
    </r>
    <r>
      <rPr>
        <sz val="9"/>
        <color indexed="10"/>
        <rFont val="Times New Roman"/>
        <family val="1"/>
      </rPr>
      <t>658</t>
    </r>
    <r>
      <rPr>
        <sz val="9"/>
        <color indexed="10"/>
        <rFont val="宋体"/>
        <family val="0"/>
      </rPr>
      <t>公里堤防</t>
    </r>
  </si>
  <si>
    <t>堤身加培10.14公里；护坡122.02公里；护脚121.41公里;堤身隐患处理277.56公里；堤基防渗263.98公里；穿堤建筑物改建、加固及挖废231座；堤顶路面481.7公里</t>
  </si>
  <si>
    <r>
      <rPr>
        <sz val="9"/>
        <rFont val="宋体"/>
        <family val="0"/>
      </rPr>
      <t>堤防加培、堤基防渗处理等</t>
    </r>
  </si>
  <si>
    <r>
      <rPr>
        <sz val="9"/>
        <rFont val="宋体"/>
        <family val="0"/>
      </rPr>
      <t>可研已审待批</t>
    </r>
  </si>
  <si>
    <r>
      <rPr>
        <sz val="9"/>
        <rFont val="宋体"/>
        <family val="0"/>
      </rPr>
      <t>湖南省洞庭湖水利事务中心</t>
    </r>
  </si>
  <si>
    <r>
      <rPr>
        <sz val="9"/>
        <rFont val="宋体"/>
        <family val="0"/>
      </rPr>
      <t>沈新平</t>
    </r>
  </si>
  <si>
    <r>
      <rPr>
        <sz val="9"/>
        <rFont val="宋体"/>
        <family val="0"/>
      </rPr>
      <t>湖南省发改委、
湖南省水利厅</t>
    </r>
  </si>
  <si>
    <r>
      <rPr>
        <sz val="9"/>
        <rFont val="宋体"/>
        <family val="0"/>
      </rPr>
      <t>赵伟、
蒋春艳</t>
    </r>
  </si>
  <si>
    <r>
      <rPr>
        <sz val="9"/>
        <rFont val="宋体"/>
        <family val="0"/>
      </rPr>
      <t>洞庭湖区钱粮湖、共双茶、大通湖东垸三垸蓄洪工程安全建设一期工程</t>
    </r>
  </si>
  <si>
    <r>
      <rPr>
        <sz val="9"/>
        <rFont val="宋体"/>
        <family val="0"/>
      </rPr>
      <t>新建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个安全区、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个安全台及转移道路等</t>
    </r>
  </si>
  <si>
    <r>
      <rPr>
        <sz val="9"/>
        <rFont val="宋体"/>
        <family val="0"/>
      </rPr>
      <t>加固堤防</t>
    </r>
    <r>
      <rPr>
        <sz val="9"/>
        <rFont val="Times New Roman"/>
        <family val="1"/>
      </rPr>
      <t>110</t>
    </r>
    <r>
      <rPr>
        <sz val="9"/>
        <rFont val="宋体"/>
        <family val="0"/>
      </rPr>
      <t>公里、新建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个安全区</t>
    </r>
    <r>
      <rPr>
        <sz val="9"/>
        <rFont val="Times New Roman"/>
        <family val="1"/>
      </rPr>
      <t>61.7</t>
    </r>
    <r>
      <rPr>
        <sz val="9"/>
        <rFont val="宋体"/>
        <family val="0"/>
      </rPr>
      <t>公里堤防、新建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个安全台及新建</t>
    </r>
    <r>
      <rPr>
        <sz val="9"/>
        <rFont val="Times New Roman"/>
        <family val="1"/>
      </rPr>
      <t>69.9</t>
    </r>
    <r>
      <rPr>
        <sz val="9"/>
        <rFont val="宋体"/>
        <family val="0"/>
      </rPr>
      <t>公里转移道路等</t>
    </r>
  </si>
  <si>
    <r>
      <rPr>
        <sz val="9"/>
        <rFont val="宋体"/>
        <family val="0"/>
      </rPr>
      <t>堤顶道路、堤身护坡、转移道路、防浪林等</t>
    </r>
  </si>
  <si>
    <r>
      <rPr>
        <sz val="9"/>
        <rFont val="宋体"/>
        <family val="0"/>
      </rPr>
      <t>初步设计已批，水总〔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</si>
  <si>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调概增补</t>
    </r>
    <r>
      <rPr>
        <sz val="9"/>
        <rFont val="Times New Roman"/>
        <family val="1"/>
      </rPr>
      <t>136673</t>
    </r>
    <r>
      <rPr>
        <sz val="9"/>
        <rFont val="宋体"/>
        <family val="0"/>
      </rPr>
      <t>万元，请求国家按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补助</t>
    </r>
  </si>
  <si>
    <r>
      <rPr>
        <sz val="9"/>
        <rFont val="宋体"/>
        <family val="0"/>
      </rPr>
      <t>洞庭湖区钱粮湖、共双茶、大通湖东垸三垸蓄洪工程分洪闸工程</t>
    </r>
  </si>
  <si>
    <r>
      <rPr>
        <sz val="9"/>
        <rFont val="宋体"/>
        <family val="0"/>
      </rPr>
      <t>新建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座分洪闸</t>
    </r>
  </si>
  <si>
    <r>
      <rPr>
        <sz val="9"/>
        <rFont val="宋体"/>
        <family val="0"/>
      </rPr>
      <t>新建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座分洪闸，总进洪流量为</t>
    </r>
    <r>
      <rPr>
        <sz val="9"/>
        <rFont val="Times New Roman"/>
        <family val="1"/>
      </rPr>
      <t>10000m³/s</t>
    </r>
    <r>
      <rPr>
        <sz val="9"/>
        <rFont val="宋体"/>
        <family val="0"/>
      </rPr>
      <t>，为Ⅱ等工程</t>
    </r>
  </si>
  <si>
    <r>
      <rPr>
        <sz val="9"/>
        <rFont val="宋体"/>
        <family val="0"/>
      </rPr>
      <t>共双茶垸分洪闸闸门、启闭、机电设备安装，管理房屋建设。</t>
    </r>
  </si>
  <si>
    <r>
      <rPr>
        <sz val="9"/>
        <rFont val="宋体"/>
        <family val="0"/>
      </rPr>
      <t>初步设计已批，湘发改农〔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365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</si>
  <si>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调概增补</t>
    </r>
    <r>
      <rPr>
        <sz val="9"/>
        <rFont val="Times New Roman"/>
        <family val="1"/>
      </rPr>
      <t>20159</t>
    </r>
    <r>
      <rPr>
        <sz val="9"/>
        <rFont val="宋体"/>
        <family val="0"/>
      </rPr>
      <t>万元，请求国家按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补助</t>
    </r>
  </si>
  <si>
    <r>
      <rPr>
        <b/>
        <sz val="9"/>
        <rFont val="宋体"/>
        <family val="0"/>
      </rPr>
      <t>（三）</t>
    </r>
  </si>
  <si>
    <r>
      <rPr>
        <b/>
        <sz val="9"/>
        <rFont val="宋体"/>
        <family val="0"/>
      </rPr>
      <t>新建大型灌区工程</t>
    </r>
  </si>
  <si>
    <r>
      <rPr>
        <sz val="9"/>
        <rFont val="宋体"/>
        <family val="0"/>
      </rPr>
      <t>涔天河水库扩建工程灌区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</si>
  <si>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111.46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</si>
  <si>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灌区干支渠道及配套建筑物建设</t>
    </r>
  </si>
  <si>
    <t>2015</t>
  </si>
  <si>
    <t>2022</t>
  </si>
  <si>
    <r>
      <rPr>
        <sz val="9"/>
        <rFont val="宋体"/>
        <family val="0"/>
      </rPr>
      <t>初步设计已批，湘发改农〔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997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</si>
  <si>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永州涔天河灌区工程建设有限责任公司</t>
    </r>
  </si>
  <si>
    <r>
      <rPr>
        <sz val="9"/>
        <rFont val="宋体"/>
        <family val="0"/>
      </rPr>
      <t>王振华</t>
    </r>
  </si>
  <si>
    <r>
      <rPr>
        <sz val="9"/>
        <rFont val="宋体"/>
        <family val="0"/>
      </rPr>
      <t>廖荣良</t>
    </r>
  </si>
  <si>
    <r>
      <rPr>
        <b/>
        <sz val="9"/>
        <rFont val="宋体"/>
        <family val="0"/>
      </rPr>
      <t>（四）</t>
    </r>
  </si>
  <si>
    <r>
      <rPr>
        <b/>
        <sz val="9"/>
        <rFont val="宋体"/>
        <family val="0"/>
      </rPr>
      <t>重大引调水工程</t>
    </r>
  </si>
  <si>
    <r>
      <rPr>
        <sz val="9"/>
        <rFont val="宋体"/>
        <family val="0"/>
      </rPr>
      <t>娄底市引资济涟工程</t>
    </r>
  </si>
  <si>
    <r>
      <t>多年平均引水量</t>
    </r>
    <r>
      <rPr>
        <sz val="9"/>
        <rFont val="Times New Roman"/>
        <family val="1"/>
      </rPr>
      <t>1.68</t>
    </r>
    <r>
      <rPr>
        <sz val="9"/>
        <rFont val="宋体"/>
        <family val="0"/>
      </rPr>
      <t>亿</t>
    </r>
    <r>
      <rPr>
        <sz val="9"/>
        <rFont val="Times New Roman"/>
        <family val="1"/>
      </rPr>
      <t>m³</t>
    </r>
    <r>
      <rPr>
        <sz val="9"/>
        <rFont val="宋体"/>
        <family val="0"/>
      </rPr>
      <t>，枯水年引水量</t>
    </r>
    <r>
      <rPr>
        <sz val="9"/>
        <rFont val="Times New Roman"/>
        <family val="1"/>
      </rPr>
      <t>3.1</t>
    </r>
    <r>
      <rPr>
        <sz val="9"/>
        <rFont val="宋体"/>
        <family val="0"/>
      </rPr>
      <t>亿立方米</t>
    </r>
  </si>
  <si>
    <r>
      <t>从资水干流引入白马水库，隧洞总长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公里，引水规模</t>
    </r>
    <r>
      <rPr>
        <sz val="9"/>
        <rFont val="Times New Roman"/>
        <family val="1"/>
      </rPr>
      <t>30</t>
    </r>
    <r>
      <rPr>
        <sz val="9"/>
        <rFont val="宋体"/>
        <family val="0"/>
      </rPr>
      <t>m³</t>
    </r>
    <r>
      <rPr>
        <sz val="9"/>
        <rFont val="Times New Roman"/>
        <family val="1"/>
      </rPr>
      <t>/s</t>
    </r>
    <r>
      <rPr>
        <sz val="9"/>
        <rFont val="宋体"/>
        <family val="0"/>
      </rPr>
      <t>。新建温塘水库（总库容</t>
    </r>
    <r>
      <rPr>
        <sz val="9"/>
        <rFont val="Times New Roman"/>
        <family val="1"/>
      </rPr>
      <t>1500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  <r>
      <rPr>
        <sz val="9"/>
        <rFont val="宋体"/>
        <family val="0"/>
      </rPr>
      <t>）、输水管道等。</t>
    </r>
  </si>
  <si>
    <r>
      <rPr>
        <sz val="9"/>
        <rFont val="宋体"/>
        <family val="0"/>
      </rPr>
      <t>推进项目前期工作，启动三通一平工作。</t>
    </r>
  </si>
  <si>
    <r>
      <rPr>
        <sz val="9"/>
        <rFont val="宋体"/>
        <family val="0"/>
      </rPr>
      <t>可研在编，已完成项目论证</t>
    </r>
  </si>
  <si>
    <r>
      <rPr>
        <sz val="9"/>
        <rFont val="宋体"/>
        <family val="0"/>
      </rPr>
      <t>娄底市城建投公司</t>
    </r>
  </si>
  <si>
    <r>
      <rPr>
        <sz val="9"/>
        <rFont val="宋体"/>
        <family val="0"/>
      </rPr>
      <t>粱巨伟</t>
    </r>
  </si>
  <si>
    <r>
      <rPr>
        <sz val="9"/>
        <rFont val="宋体"/>
        <family val="0"/>
      </rPr>
      <t>娄底市水利局</t>
    </r>
  </si>
  <si>
    <r>
      <rPr>
        <sz val="9"/>
        <rFont val="宋体"/>
        <family val="0"/>
      </rPr>
      <t>杨萍</t>
    </r>
  </si>
  <si>
    <r>
      <rPr>
        <b/>
        <sz val="9"/>
        <rFont val="宋体"/>
        <family val="0"/>
      </rPr>
      <t>（五）</t>
    </r>
  </si>
  <si>
    <r>
      <rPr>
        <b/>
        <sz val="9"/>
        <rFont val="宋体"/>
        <family val="0"/>
      </rPr>
      <t>大型灌区续建配套与现代化改造工程（</t>
    </r>
    <r>
      <rPr>
        <b/>
        <sz val="9"/>
        <rFont val="Times New Roman"/>
        <family val="1"/>
      </rPr>
      <t>8</t>
    </r>
    <r>
      <rPr>
        <b/>
        <sz val="9"/>
        <rFont val="宋体"/>
        <family val="0"/>
      </rPr>
      <t>项）</t>
    </r>
  </si>
  <si>
    <t/>
  </si>
  <si>
    <r>
      <rPr>
        <sz val="9"/>
        <rFont val="宋体"/>
        <family val="0"/>
      </rPr>
      <t>韶山灌区续建配套与现代化改造工程</t>
    </r>
  </si>
  <si>
    <r>
      <rPr>
        <sz val="9"/>
        <rFont val="宋体"/>
        <family val="0"/>
      </rPr>
      <t>改建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</si>
  <si>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</si>
  <si>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渠首工程、输配水工程、骨干排水工程、渠（沟）系建筑物及配套设施、用水量测、管理设施及灌区信息化建设</t>
    </r>
  </si>
  <si>
    <r>
      <rPr>
        <sz val="9"/>
        <rFont val="宋体"/>
        <family val="0"/>
      </rPr>
      <t>骨干工程现代化改造</t>
    </r>
  </si>
  <si>
    <r>
      <rPr>
        <sz val="9"/>
        <rFont val="宋体"/>
        <family val="0"/>
      </rPr>
      <t>已完成实施方案初审，报水利部复核</t>
    </r>
  </si>
  <si>
    <r>
      <rPr>
        <sz val="9"/>
        <rFont val="宋体"/>
        <family val="0"/>
      </rPr>
      <t>湖南省韶山灌区工程管理局</t>
    </r>
  </si>
  <si>
    <r>
      <rPr>
        <sz val="9"/>
        <rFont val="宋体"/>
        <family val="0"/>
      </rPr>
      <t>陈胜方</t>
    </r>
  </si>
  <si>
    <r>
      <rPr>
        <sz val="9"/>
        <rFont val="宋体"/>
        <family val="0"/>
      </rPr>
      <t>湘潭市水利局</t>
    </r>
  </si>
  <si>
    <r>
      <rPr>
        <sz val="9"/>
        <rFont val="宋体"/>
        <family val="0"/>
      </rPr>
      <t>顾华</t>
    </r>
  </si>
  <si>
    <r>
      <rPr>
        <sz val="9"/>
        <rFont val="宋体"/>
        <family val="0"/>
      </rPr>
      <t>铁山灌区续建配套与现代化改造工程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</si>
  <si>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85.41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</si>
  <si>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岳阳市铁山供水工程管理局</t>
    </r>
  </si>
  <si>
    <r>
      <rPr>
        <sz val="9"/>
        <rFont val="宋体"/>
        <family val="0"/>
      </rPr>
      <t>罗同乐</t>
    </r>
  </si>
  <si>
    <r>
      <rPr>
        <sz val="9"/>
        <rFont val="宋体"/>
        <family val="0"/>
      </rPr>
      <t>岳阳市水利局</t>
    </r>
  </si>
  <si>
    <r>
      <rPr>
        <sz val="9"/>
        <rFont val="宋体"/>
        <family val="0"/>
      </rPr>
      <t>陈正文</t>
    </r>
  </si>
  <si>
    <r>
      <rPr>
        <sz val="9"/>
        <rFont val="宋体"/>
        <family val="0"/>
      </rPr>
      <t>欧阳海灌区续建配套与现代化改造工程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</si>
  <si>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72.74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</si>
  <si>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湖南省欧阳海灌区水利水电工程管理局</t>
    </r>
  </si>
  <si>
    <r>
      <rPr>
        <sz val="9"/>
        <rFont val="宋体"/>
        <family val="0"/>
      </rPr>
      <t>汤灿飞</t>
    </r>
  </si>
  <si>
    <r>
      <rPr>
        <sz val="9"/>
        <rFont val="宋体"/>
        <family val="0"/>
      </rPr>
      <t>湖南省水利工程管理局</t>
    </r>
  </si>
  <si>
    <r>
      <rPr>
        <sz val="9"/>
        <rFont val="宋体"/>
        <family val="0"/>
      </rPr>
      <t>贺振华</t>
    </r>
  </si>
  <si>
    <r>
      <rPr>
        <sz val="9"/>
        <rFont val="宋体"/>
        <family val="0"/>
      </rPr>
      <t>大圳灌区续建配套与现代化改造工程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</si>
  <si>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53.56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</si>
  <si>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邵阳市大圳灌区管理局</t>
    </r>
  </si>
  <si>
    <r>
      <rPr>
        <sz val="9"/>
        <rFont val="宋体"/>
        <family val="0"/>
      </rPr>
      <t>黄拥军</t>
    </r>
  </si>
  <si>
    <r>
      <rPr>
        <sz val="9"/>
        <rFont val="宋体"/>
        <family val="0"/>
      </rPr>
      <t>邵阳市水利局</t>
    </r>
  </si>
  <si>
    <r>
      <rPr>
        <sz val="9"/>
        <rFont val="宋体"/>
        <family val="0"/>
      </rPr>
      <t>伍先明</t>
    </r>
  </si>
  <si>
    <r>
      <rPr>
        <sz val="9"/>
        <rFont val="宋体"/>
        <family val="0"/>
      </rPr>
      <t>酒埠江灌区续建配套与现代化改造工程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</si>
  <si>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51.98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</si>
  <si>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株洲市酒埠江灌区管理局</t>
    </r>
  </si>
  <si>
    <r>
      <rPr>
        <sz val="9"/>
        <rFont val="宋体"/>
        <family val="0"/>
      </rPr>
      <t>张晓军</t>
    </r>
  </si>
  <si>
    <r>
      <rPr>
        <sz val="9"/>
        <rFont val="宋体"/>
        <family val="0"/>
      </rPr>
      <t>株洲市水利局</t>
    </r>
  </si>
  <si>
    <r>
      <rPr>
        <sz val="9"/>
        <rFont val="宋体"/>
        <family val="0"/>
      </rPr>
      <t>罗海林</t>
    </r>
  </si>
  <si>
    <r>
      <rPr>
        <sz val="9"/>
        <rFont val="宋体"/>
        <family val="0"/>
      </rPr>
      <t>黄材灌区续建配套与现代化改造工程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</si>
  <si>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35.9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</si>
  <si>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长沙市黄材水库灌区管理局</t>
    </r>
  </si>
  <si>
    <r>
      <rPr>
        <sz val="9"/>
        <rFont val="宋体"/>
        <family val="0"/>
      </rPr>
      <t>陶文良</t>
    </r>
  </si>
  <si>
    <r>
      <rPr>
        <sz val="9"/>
        <rFont val="宋体"/>
        <family val="0"/>
      </rPr>
      <t>曹彪</t>
    </r>
  </si>
  <si>
    <r>
      <rPr>
        <sz val="9"/>
        <rFont val="宋体"/>
        <family val="0"/>
      </rPr>
      <t>西湖灌区续建配套与现代化改造工程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</si>
  <si>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45.9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</si>
  <si>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汉寿县西湖灌区管理局</t>
    </r>
  </si>
  <si>
    <r>
      <rPr>
        <sz val="9"/>
        <rFont val="宋体"/>
        <family val="0"/>
      </rPr>
      <t>张伟</t>
    </r>
  </si>
  <si>
    <r>
      <rPr>
        <sz val="9"/>
        <rFont val="宋体"/>
        <family val="0"/>
      </rPr>
      <t>常德市水利局</t>
    </r>
  </si>
  <si>
    <r>
      <rPr>
        <sz val="9"/>
        <rFont val="宋体"/>
        <family val="0"/>
      </rPr>
      <t>徐政</t>
    </r>
  </si>
  <si>
    <r>
      <rPr>
        <sz val="9"/>
        <rFont val="宋体"/>
        <family val="0"/>
      </rPr>
      <t>黄石灌区续建配套与现代化改造工程</t>
    </r>
  </si>
  <si>
    <r>
      <rPr>
        <sz val="9"/>
        <rFont val="宋体"/>
        <family val="0"/>
      </rPr>
      <t>设计灌溉面积</t>
    </r>
    <r>
      <rPr>
        <sz val="9"/>
        <rFont val="Times New Roman"/>
        <family val="1"/>
      </rPr>
      <t>37.5</t>
    </r>
    <r>
      <rPr>
        <sz val="9"/>
        <rFont val="宋体"/>
        <family val="0"/>
      </rPr>
      <t>万亩</t>
    </r>
  </si>
  <si>
    <r>
      <rPr>
        <sz val="9"/>
        <rFont val="宋体"/>
        <family val="0"/>
      </rPr>
      <t>桃源县黄石水库灌区管理局</t>
    </r>
  </si>
  <si>
    <r>
      <rPr>
        <sz val="9"/>
        <rFont val="宋体"/>
        <family val="0"/>
      </rPr>
      <t>郭立平</t>
    </r>
  </si>
  <si>
    <r>
      <rPr>
        <sz val="9"/>
        <rFont val="宋体"/>
        <family val="0"/>
      </rPr>
      <t>桃源县水利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局</t>
    </r>
  </si>
  <si>
    <r>
      <rPr>
        <sz val="9"/>
        <rFont val="宋体"/>
        <family val="0"/>
      </rPr>
      <t>伍立元</t>
    </r>
  </si>
  <si>
    <r>
      <rPr>
        <b/>
        <sz val="9"/>
        <rFont val="宋体"/>
        <family val="0"/>
      </rPr>
      <t>二</t>
    </r>
  </si>
  <si>
    <r>
      <rPr>
        <b/>
        <sz val="9"/>
        <rFont val="宋体"/>
        <family val="0"/>
      </rPr>
      <t>面上水利项目</t>
    </r>
  </si>
  <si>
    <r>
      <rPr>
        <b/>
        <sz val="9"/>
        <rFont val="宋体"/>
        <family val="0"/>
      </rPr>
      <t>农村供水工程（打捆）</t>
    </r>
  </si>
  <si>
    <r>
      <rPr>
        <sz val="9"/>
        <rFont val="宋体"/>
        <family val="0"/>
      </rPr>
      <t>新建或改扩建</t>
    </r>
  </si>
  <si>
    <r>
      <rPr>
        <sz val="9"/>
        <rFont val="宋体"/>
        <family val="0"/>
      </rPr>
      <t>新增供水规模</t>
    </r>
    <r>
      <rPr>
        <sz val="9"/>
        <rFont val="Times New Roman"/>
        <family val="1"/>
      </rPr>
      <t>155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m³/d</t>
    </r>
  </si>
  <si>
    <r>
      <rPr>
        <sz val="9"/>
        <rFont val="宋体"/>
        <family val="0"/>
      </rPr>
      <t>改造和新建集中式供水工程供水到户</t>
    </r>
  </si>
  <si>
    <r>
      <rPr>
        <sz val="9"/>
        <rFont val="宋体"/>
        <family val="0"/>
      </rPr>
      <t>新增供水规模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万立方米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天。</t>
    </r>
  </si>
  <si>
    <r>
      <rPr>
        <sz val="9"/>
        <rFont val="宋体"/>
        <family val="0"/>
      </rPr>
      <t>正在编制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十四五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专项规划</t>
    </r>
  </si>
  <si>
    <r>
      <rPr>
        <sz val="9"/>
        <rFont val="宋体"/>
        <family val="0"/>
      </rPr>
      <t>湖南省水利厅</t>
    </r>
  </si>
  <si>
    <r>
      <rPr>
        <sz val="9"/>
        <rFont val="宋体"/>
        <family val="0"/>
      </rPr>
      <t>湖南省发展改革委</t>
    </r>
  </si>
  <si>
    <r>
      <rPr>
        <sz val="9"/>
        <rFont val="宋体"/>
        <family val="0"/>
      </rPr>
      <t>赵伟</t>
    </r>
  </si>
  <si>
    <r>
      <rPr>
        <b/>
        <sz val="9"/>
        <rFont val="宋体"/>
        <family val="0"/>
      </rPr>
      <t>主要支流治理工程（打捆）</t>
    </r>
  </si>
  <si>
    <r>
      <rPr>
        <sz val="9"/>
        <rFont val="宋体"/>
        <family val="0"/>
      </rPr>
      <t>流域面积大于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平方公里的重要河重要河段及支流堤防护岸加固等</t>
    </r>
  </si>
  <si>
    <r>
      <rPr>
        <sz val="9"/>
        <rFont val="宋体"/>
        <family val="0"/>
      </rPr>
      <t>堤防护岸加固、土建施工等</t>
    </r>
  </si>
  <si>
    <r>
      <rPr>
        <sz val="9"/>
        <rFont val="宋体"/>
        <family val="0"/>
      </rPr>
      <t>初步设计报告已批复（包括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十三五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规划结转项目和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十四五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规划新增项目）</t>
    </r>
  </si>
  <si>
    <r>
      <rPr>
        <sz val="9"/>
        <rFont val="宋体"/>
        <family val="0"/>
      </rPr>
      <t>蒋春艳</t>
    </r>
  </si>
  <si>
    <r>
      <rPr>
        <b/>
        <sz val="9"/>
        <rFont val="宋体"/>
        <family val="0"/>
      </rPr>
      <t>重点地区排涝能力建设（打捆）</t>
    </r>
  </si>
  <si>
    <r>
      <rPr>
        <sz val="9"/>
        <rFont val="宋体"/>
        <family val="0"/>
      </rPr>
      <t>洞庭湖区</t>
    </r>
    <r>
      <rPr>
        <sz val="9"/>
        <rFont val="Times New Roman"/>
        <family val="1"/>
      </rPr>
      <t>18</t>
    </r>
    <r>
      <rPr>
        <sz val="9"/>
        <rFont val="宋体"/>
        <family val="0"/>
      </rPr>
      <t>个涝区建设</t>
    </r>
  </si>
  <si>
    <r>
      <rPr>
        <sz val="9"/>
        <rFont val="宋体"/>
        <family val="0"/>
      </rPr>
      <t>共</t>
    </r>
    <r>
      <rPr>
        <sz val="9"/>
        <rFont val="Times New Roman"/>
        <family val="1"/>
      </rPr>
      <t>97</t>
    </r>
    <r>
      <rPr>
        <sz val="9"/>
        <rFont val="宋体"/>
        <family val="0"/>
      </rPr>
      <t>个项目，新建泵站装机</t>
    </r>
    <r>
      <rPr>
        <sz val="9"/>
        <rFont val="Times New Roman"/>
        <family val="1"/>
      </rPr>
      <t>12</t>
    </r>
    <r>
      <rPr>
        <sz val="9"/>
        <rFont val="宋体"/>
        <family val="0"/>
      </rPr>
      <t>万千瓦，更新改造泵站装机</t>
    </r>
    <r>
      <rPr>
        <sz val="9"/>
        <rFont val="Times New Roman"/>
        <family val="1"/>
      </rPr>
      <t>20.5</t>
    </r>
    <r>
      <rPr>
        <sz val="9"/>
        <rFont val="宋体"/>
        <family val="0"/>
      </rPr>
      <t>万千瓦，整治撇洪沟及渠系</t>
    </r>
    <r>
      <rPr>
        <sz val="9"/>
        <rFont val="Times New Roman"/>
        <family val="1"/>
      </rPr>
      <t>728</t>
    </r>
    <r>
      <rPr>
        <sz val="9"/>
        <rFont val="宋体"/>
        <family val="0"/>
      </rPr>
      <t>公里，加固内湖堤防</t>
    </r>
    <r>
      <rPr>
        <sz val="9"/>
        <rFont val="Times New Roman"/>
        <family val="1"/>
      </rPr>
      <t>176</t>
    </r>
    <r>
      <rPr>
        <sz val="9"/>
        <rFont val="宋体"/>
        <family val="0"/>
      </rPr>
      <t>公里，改造建筑物</t>
    </r>
    <r>
      <rPr>
        <sz val="9"/>
        <rFont val="Times New Roman"/>
        <family val="1"/>
      </rPr>
      <t>327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</si>
  <si>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新建泵站、更新改造泵站等</t>
    </r>
  </si>
  <si>
    <r>
      <rPr>
        <sz val="9"/>
        <rFont val="宋体"/>
        <family val="0"/>
      </rPr>
      <t>初步设计报告已批复（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十三五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规划结转项目）</t>
    </r>
  </si>
  <si>
    <r>
      <rPr>
        <sz val="9"/>
        <rFont val="宋体"/>
        <family val="0"/>
      </rPr>
      <t>我省实际完成工程已超过国家分配指标，超出部分申请增补安排</t>
    </r>
  </si>
  <si>
    <r>
      <t>其他新建大中型工程（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项）</t>
    </r>
  </si>
  <si>
    <r>
      <rPr>
        <sz val="9"/>
        <rFont val="宋体"/>
        <family val="0"/>
      </rPr>
      <t>绥宁县秀水水库新建工程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</si>
  <si>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1330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</si>
  <si>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水库大坝、溢洪道等附属设施建设；配套灌区干支渠建设</t>
    </r>
  </si>
  <si>
    <r>
      <rPr>
        <sz val="9"/>
        <rFont val="宋体"/>
        <family val="0"/>
      </rPr>
      <t>三通一平及导流隧洞修建、大坝左右坝肩开挖等</t>
    </r>
  </si>
  <si>
    <r>
      <rPr>
        <sz val="9"/>
        <rFont val="宋体"/>
        <family val="0"/>
      </rPr>
      <t>初设已批，湘水函〔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157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</si>
  <si>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绥宁县秀水水库建设管理有限公司</t>
    </r>
  </si>
  <si>
    <r>
      <rPr>
        <sz val="9"/>
        <rFont val="宋体"/>
        <family val="0"/>
      </rPr>
      <t>唐基成</t>
    </r>
  </si>
  <si>
    <r>
      <rPr>
        <sz val="9"/>
        <rFont val="宋体"/>
        <family val="0"/>
      </rPr>
      <t>绥宁县农业农村水利局</t>
    </r>
  </si>
  <si>
    <r>
      <rPr>
        <sz val="9"/>
        <rFont val="宋体"/>
        <family val="0"/>
      </rPr>
      <t>蒋运强</t>
    </r>
  </si>
  <si>
    <r>
      <rPr>
        <sz val="9"/>
        <rFont val="宋体"/>
        <family val="0"/>
      </rPr>
      <t>隆回县木瓜山水库扩建工程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</si>
  <si>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9100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</si>
  <si>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t>三通一平及导流隧洞修建、大坝左右坝肩开挖等</t>
  </si>
  <si>
    <r>
      <rPr>
        <sz val="9"/>
        <rFont val="宋体"/>
        <family val="0"/>
      </rPr>
      <t>可研已批，湘发改农〔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218</t>
    </r>
    <r>
      <rPr>
        <sz val="9"/>
        <rFont val="宋体"/>
        <family val="0"/>
      </rPr>
      <t>号；初设正在编制</t>
    </r>
  </si>
  <si>
    <t>隆回县水利综合服务中心</t>
  </si>
  <si>
    <t>王宝林</t>
  </si>
  <si>
    <r>
      <rPr>
        <sz val="9"/>
        <rFont val="宋体"/>
        <family val="0"/>
      </rPr>
      <t>隆回县水利局</t>
    </r>
  </si>
  <si>
    <r>
      <rPr>
        <sz val="9"/>
        <rFont val="宋体"/>
        <family val="0"/>
      </rPr>
      <t>宁顺招</t>
    </r>
  </si>
  <si>
    <r>
      <rPr>
        <sz val="9"/>
        <rFont val="宋体"/>
        <family val="0"/>
      </rPr>
      <t>江永县大古源水库新建工程（灌区）</t>
    </r>
  </si>
  <si>
    <r>
      <rPr>
        <sz val="9"/>
        <rFont val="宋体"/>
        <family val="0"/>
      </rPr>
      <t/>
    </r>
    <r>
      <rPr>
        <sz val="9"/>
        <rFont val="宋体"/>
        <family val="0"/>
      </rPr>
      <t>总库容</t>
    </r>
    <r>
      <rPr>
        <sz val="9"/>
        <rFont val="Times New Roman"/>
        <family val="1"/>
      </rPr>
      <t>1027</t>
    </r>
    <r>
      <rPr>
        <sz val="9"/>
        <rFont val="宋体"/>
        <family val="0"/>
      </rPr>
      <t>万m³</t>
    </r>
  </si>
  <si>
    <r>
      <rPr>
        <sz val="9"/>
        <rFont val="宋体"/>
        <family val="0"/>
      </rPr>
      <t>水库大坝及溢洪道等附属设施建设；配套灌区干支渠建设</t>
    </r>
  </si>
  <si>
    <t>三通一平工作及施工准备工作</t>
  </si>
  <si>
    <t>可研报告已审，省发改委待审批</t>
  </si>
  <si>
    <r>
      <rPr>
        <sz val="9"/>
        <rFont val="宋体"/>
        <family val="0"/>
      </rPr>
      <t>江永县水利建设项目管理中心</t>
    </r>
  </si>
  <si>
    <r>
      <rPr>
        <sz val="9"/>
        <rFont val="宋体"/>
        <family val="0"/>
      </rPr>
      <t>曾志峰</t>
    </r>
  </si>
  <si>
    <r>
      <rPr>
        <sz val="9"/>
        <rFont val="宋体"/>
        <family val="0"/>
      </rPr>
      <t>江永县水利局</t>
    </r>
  </si>
  <si>
    <r>
      <rPr>
        <sz val="9"/>
        <rFont val="宋体"/>
        <family val="0"/>
      </rPr>
      <t>唐崇勇</t>
    </r>
  </si>
  <si>
    <r>
      <rPr>
        <sz val="9"/>
        <rFont val="宋体"/>
        <family val="0"/>
      </rPr>
      <t>茶陵县大垅水库新建工程（灌区）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</si>
  <si>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1270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</si>
  <si>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可研报告具备送审条件</t>
    </r>
  </si>
  <si>
    <r>
      <rPr>
        <sz val="9"/>
        <rFont val="宋体"/>
        <family val="0"/>
      </rPr>
      <t>茶陵县大垅水库开发有限公司</t>
    </r>
  </si>
  <si>
    <r>
      <rPr>
        <sz val="9"/>
        <rFont val="宋体"/>
        <family val="0"/>
      </rPr>
      <t>钟思平</t>
    </r>
  </si>
  <si>
    <r>
      <rPr>
        <sz val="9"/>
        <rFont val="宋体"/>
        <family val="0"/>
      </rPr>
      <t>茶陵县水利局</t>
    </r>
  </si>
  <si>
    <r>
      <rPr>
        <sz val="9"/>
        <rFont val="宋体"/>
        <family val="0"/>
      </rPr>
      <t>谭志</t>
    </r>
  </si>
  <si>
    <r>
      <rPr>
        <sz val="9"/>
        <rFont val="宋体"/>
        <family val="0"/>
      </rPr>
      <t>永州市何仙观灌区（水库）新建工程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</si>
  <si>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1.17</t>
    </r>
    <r>
      <rPr>
        <sz val="9"/>
        <rFont val="宋体"/>
        <family val="0"/>
      </rPr>
      <t>亿</t>
    </r>
    <r>
      <rPr>
        <sz val="9"/>
        <rFont val="Times New Roman"/>
        <family val="1"/>
      </rPr>
      <t>m3,</t>
    </r>
    <r>
      <rPr>
        <sz val="9"/>
        <rFont val="宋体"/>
        <family val="0"/>
      </rPr>
      <t>日供水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  <r>
      <rPr>
        <sz val="9"/>
        <rFont val="宋体"/>
        <family val="0"/>
      </rPr>
      <t>。灌区设计面积</t>
    </r>
    <r>
      <rPr>
        <sz val="9"/>
        <rFont val="Times New Roman"/>
        <family val="1"/>
      </rPr>
      <t>31.07</t>
    </r>
    <r>
      <rPr>
        <sz val="9"/>
        <rFont val="宋体"/>
        <family val="0"/>
      </rPr>
      <t>万亩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</si>
  <si>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永州市零陵区水利项目建设管理中心</t>
    </r>
  </si>
  <si>
    <r>
      <rPr>
        <sz val="9"/>
        <rFont val="宋体"/>
        <family val="0"/>
      </rPr>
      <t>李谊增</t>
    </r>
  </si>
  <si>
    <r>
      <rPr>
        <sz val="9"/>
        <rFont val="宋体"/>
        <family val="0"/>
      </rPr>
      <t>永州市零陵区水利局</t>
    </r>
  </si>
  <si>
    <r>
      <rPr>
        <sz val="9"/>
        <rFont val="宋体"/>
        <family val="0"/>
      </rPr>
      <t>吕松燊</t>
    </r>
  </si>
  <si>
    <t>宁乡市大坝塘水库工程</t>
  </si>
  <si>
    <t>新建</t>
  </si>
  <si>
    <r>
      <t>总库容</t>
    </r>
    <r>
      <rPr>
        <sz val="9"/>
        <color indexed="10"/>
        <rFont val="Times New Roman"/>
        <family val="1"/>
      </rPr>
      <t>4568</t>
    </r>
    <r>
      <rPr>
        <sz val="9"/>
        <color indexed="10"/>
        <rFont val="宋体"/>
        <family val="0"/>
      </rPr>
      <t>万</t>
    </r>
    <r>
      <rPr>
        <sz val="9"/>
        <color indexed="10"/>
        <rFont val="Times New Roman"/>
        <family val="1"/>
      </rPr>
      <t>m³</t>
    </r>
  </si>
  <si>
    <t>工程建设内容包括水库大坝、溢洪道、引水设施建设等工程项目</t>
  </si>
  <si>
    <t>小计</t>
  </si>
  <si>
    <t>回水与正常蓄水位专题已由省水利厅审批，其它专题及可研报告正在编制，预计2020年  12月完成。</t>
  </si>
  <si>
    <t>宁乡市城市建设投资集团有限公司</t>
  </si>
  <si>
    <t>姚福平</t>
  </si>
  <si>
    <t>长沙市水利局</t>
  </si>
  <si>
    <t>曹彪</t>
  </si>
  <si>
    <t>中央预算内投资</t>
  </si>
  <si>
    <t>地方投资</t>
  </si>
  <si>
    <r>
      <rPr>
        <b/>
        <sz val="9"/>
        <rFont val="宋体"/>
        <family val="0"/>
      </rPr>
      <t>大中型病险水库除险加固（</t>
    </r>
    <r>
      <rPr>
        <b/>
        <sz val="9"/>
        <rFont val="Times New Roman"/>
        <family val="1"/>
      </rPr>
      <t>16</t>
    </r>
    <r>
      <rPr>
        <b/>
        <sz val="9"/>
        <rFont val="宋体"/>
        <family val="0"/>
      </rPr>
      <t>项）</t>
    </r>
  </si>
  <si>
    <r>
      <rPr>
        <sz val="9"/>
        <rFont val="宋体"/>
        <family val="0"/>
      </rPr>
      <t>石门县东泉水库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</si>
  <si>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1344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</si>
  <si>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除险加固</t>
    </r>
  </si>
  <si>
    <r>
      <rPr>
        <sz val="9"/>
        <rFont val="宋体"/>
        <family val="0"/>
      </rPr>
      <t>按批复方案消除水库病险</t>
    </r>
  </si>
  <si>
    <r>
      <rPr>
        <sz val="9"/>
        <rFont val="宋体"/>
        <family val="0"/>
      </rPr>
      <t>初步设计已批，湘水函〔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</si>
  <si>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石门县水利工程建设事务中心</t>
    </r>
  </si>
  <si>
    <r>
      <rPr>
        <sz val="9"/>
        <rFont val="宋体"/>
        <family val="0"/>
      </rPr>
      <t>李恢峰</t>
    </r>
  </si>
  <si>
    <r>
      <rPr>
        <sz val="9"/>
        <rFont val="宋体"/>
        <family val="0"/>
      </rPr>
      <t>石门县水利局</t>
    </r>
    <r>
      <rPr>
        <sz val="9"/>
        <rFont val="Times New Roman"/>
        <family val="1"/>
      </rPr>
      <t xml:space="preserve">    </t>
    </r>
  </si>
  <si>
    <r>
      <rPr>
        <sz val="9"/>
        <rFont val="宋体"/>
        <family val="0"/>
      </rPr>
      <t>康宝林</t>
    </r>
  </si>
  <si>
    <r>
      <rPr>
        <sz val="9"/>
        <rFont val="宋体"/>
        <family val="0"/>
      </rPr>
      <t>参照西部县</t>
    </r>
  </si>
  <si>
    <r>
      <rPr>
        <sz val="9"/>
        <rFont val="宋体"/>
        <family val="0"/>
      </rPr>
      <t>衡山县九观桥水库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</si>
  <si>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3227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</si>
  <si>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初步设计已批，湘水函〔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44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</si>
  <si>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九观桥水库管理所</t>
    </r>
  </si>
  <si>
    <r>
      <rPr>
        <sz val="9"/>
        <rFont val="宋体"/>
        <family val="0"/>
      </rPr>
      <t>谭水林</t>
    </r>
  </si>
  <si>
    <r>
      <rPr>
        <sz val="9"/>
        <rFont val="宋体"/>
        <family val="0"/>
      </rPr>
      <t>衡山县水利局</t>
    </r>
  </si>
  <si>
    <r>
      <rPr>
        <sz val="9"/>
        <rFont val="宋体"/>
        <family val="0"/>
      </rPr>
      <t>汤建军</t>
    </r>
  </si>
  <si>
    <r>
      <rPr>
        <sz val="9"/>
        <rFont val="宋体"/>
        <family val="0"/>
      </rPr>
      <t>澧县王家厂水库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</si>
  <si>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26800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</si>
  <si>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初步设计已批，湘水函〔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114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</si>
  <si>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王家厂水库管理处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</si>
  <si>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唐述清</t>
    </r>
  </si>
  <si>
    <r>
      <rPr>
        <sz val="9"/>
        <rFont val="宋体"/>
        <family val="0"/>
      </rPr>
      <t>澧县水利局</t>
    </r>
    <r>
      <rPr>
        <sz val="9"/>
        <rFont val="Times New Roman"/>
        <family val="1"/>
      </rPr>
      <t xml:space="preserve">     </t>
    </r>
  </si>
  <si>
    <r>
      <rPr>
        <sz val="9"/>
        <rFont val="宋体"/>
        <family val="0"/>
      </rPr>
      <t>伍星</t>
    </r>
  </si>
  <si>
    <r>
      <rPr>
        <sz val="9"/>
        <rFont val="宋体"/>
        <family val="0"/>
      </rPr>
      <t>醴陵市官庄水库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</si>
  <si>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10690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</si>
  <si>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初步设计已批，湘水函〔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</si>
  <si>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官庄水库管理局</t>
    </r>
  </si>
  <si>
    <r>
      <rPr>
        <sz val="9"/>
        <rFont val="宋体"/>
        <family val="0"/>
      </rPr>
      <t>吴志兵</t>
    </r>
  </si>
  <si>
    <r>
      <rPr>
        <sz val="9"/>
        <rFont val="宋体"/>
        <family val="0"/>
      </rPr>
      <t>株洲水利局</t>
    </r>
  </si>
  <si>
    <r>
      <rPr>
        <sz val="9"/>
        <rFont val="宋体"/>
        <family val="0"/>
      </rPr>
      <t>廖嫦娥</t>
    </r>
  </si>
  <si>
    <r>
      <rPr>
        <sz val="9"/>
        <rFont val="宋体"/>
        <family val="0"/>
      </rPr>
      <t>涟源市白马水库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</si>
  <si>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6250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</si>
  <si>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初步设计批复正在走流程，湘水函〔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182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</si>
  <si>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涟源市白马水库管理处</t>
    </r>
  </si>
  <si>
    <r>
      <rPr>
        <sz val="9"/>
        <rFont val="宋体"/>
        <family val="0"/>
      </rPr>
      <t>刘春喜</t>
    </r>
  </si>
  <si>
    <r>
      <rPr>
        <sz val="9"/>
        <rFont val="宋体"/>
        <family val="0"/>
      </rPr>
      <t>涟源市水利局</t>
    </r>
  </si>
  <si>
    <r>
      <rPr>
        <sz val="9"/>
        <rFont val="宋体"/>
        <family val="0"/>
      </rPr>
      <t>刘华斌</t>
    </r>
  </si>
  <si>
    <t>参照西部县</t>
  </si>
  <si>
    <r>
      <rPr>
        <sz val="9"/>
        <rFont val="宋体"/>
        <family val="0"/>
      </rPr>
      <t>冷水江市周头水库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</si>
  <si>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1040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</si>
  <si>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初步设计批复正在走流程，湘水函〔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181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</si>
  <si>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冷水江市周头水库管理处</t>
    </r>
  </si>
  <si>
    <r>
      <rPr>
        <sz val="9"/>
        <rFont val="宋体"/>
        <family val="0"/>
      </rPr>
      <t>吴国林</t>
    </r>
  </si>
  <si>
    <r>
      <rPr>
        <sz val="9"/>
        <rFont val="宋体"/>
        <family val="0"/>
      </rPr>
      <t>冷水江市水利局</t>
    </r>
  </si>
  <si>
    <r>
      <rPr>
        <sz val="9"/>
        <rFont val="宋体"/>
        <family val="0"/>
      </rPr>
      <t>谭旭东</t>
    </r>
  </si>
  <si>
    <r>
      <rPr>
        <sz val="9"/>
        <rFont val="宋体"/>
        <family val="0"/>
      </rPr>
      <t>芷江县两江口水库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</si>
  <si>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1220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</si>
  <si>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初步设计批复正在走流程，湘水函〔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214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</si>
  <si>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芷江侗族自治县两江口水库管理所</t>
    </r>
  </si>
  <si>
    <r>
      <rPr>
        <sz val="9"/>
        <rFont val="宋体"/>
        <family val="0"/>
      </rPr>
      <t>唐建建</t>
    </r>
  </si>
  <si>
    <r>
      <rPr>
        <sz val="9"/>
        <rFont val="宋体"/>
        <family val="0"/>
      </rPr>
      <t>芷江侗族自治县水利局</t>
    </r>
  </si>
  <si>
    <r>
      <rPr>
        <sz val="9"/>
        <rFont val="宋体"/>
        <family val="0"/>
      </rPr>
      <t>龙克文</t>
    </r>
  </si>
  <si>
    <r>
      <rPr>
        <sz val="9"/>
        <rFont val="宋体"/>
        <family val="0"/>
      </rPr>
      <t>常宁市洋泉水库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</si>
  <si>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5488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</si>
  <si>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初步设计已编待审</t>
    </r>
  </si>
  <si>
    <r>
      <rPr>
        <sz val="9"/>
        <rFont val="宋体"/>
        <family val="0"/>
      </rPr>
      <t>常宁市洋泉水库管理所</t>
    </r>
  </si>
  <si>
    <r>
      <rPr>
        <sz val="9"/>
        <rFont val="宋体"/>
        <family val="0"/>
      </rPr>
      <t>段满福</t>
    </r>
  </si>
  <si>
    <r>
      <rPr>
        <sz val="9"/>
        <rFont val="宋体"/>
        <family val="0"/>
      </rPr>
      <t>常宁市发改局</t>
    </r>
  </si>
  <si>
    <r>
      <rPr>
        <sz val="9"/>
        <rFont val="宋体"/>
        <family val="0"/>
      </rPr>
      <t>陈金刚</t>
    </r>
  </si>
  <si>
    <r>
      <rPr>
        <sz val="9"/>
        <rFont val="宋体"/>
        <family val="0"/>
      </rPr>
      <t>新化县车田江水库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</si>
  <si>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11220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</si>
  <si>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新化县车田江水库管理处</t>
    </r>
  </si>
  <si>
    <r>
      <rPr>
        <sz val="9"/>
        <rFont val="宋体"/>
        <family val="0"/>
      </rPr>
      <t>饶保卫</t>
    </r>
  </si>
  <si>
    <r>
      <rPr>
        <sz val="9"/>
        <rFont val="宋体"/>
        <family val="0"/>
      </rPr>
      <t>新化县水利局</t>
    </r>
  </si>
  <si>
    <r>
      <rPr>
        <sz val="9"/>
        <rFont val="宋体"/>
        <family val="0"/>
      </rPr>
      <t>袁顶华</t>
    </r>
  </si>
  <si>
    <r>
      <rPr>
        <sz val="9"/>
        <rFont val="宋体"/>
        <family val="0"/>
      </rPr>
      <t>新化县半山水库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</si>
  <si>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1450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</si>
  <si>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新化县半山水库管理所</t>
    </r>
  </si>
  <si>
    <r>
      <rPr>
        <sz val="9"/>
        <rFont val="宋体"/>
        <family val="0"/>
      </rPr>
      <t>陈亮</t>
    </r>
  </si>
  <si>
    <r>
      <rPr>
        <sz val="9"/>
        <rFont val="宋体"/>
        <family val="0"/>
      </rPr>
      <t>桃江县克上冲水库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</si>
  <si>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2220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</si>
  <si>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初步设计已批，湘水函〔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</si>
  <si>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桃江县克上冲水库管理处</t>
    </r>
  </si>
  <si>
    <r>
      <rPr>
        <sz val="9"/>
        <rFont val="宋体"/>
        <family val="0"/>
      </rPr>
      <t>朱兆盟</t>
    </r>
  </si>
  <si>
    <r>
      <rPr>
        <sz val="9"/>
        <rFont val="宋体"/>
        <family val="0"/>
      </rPr>
      <t>桃江县水利局</t>
    </r>
  </si>
  <si>
    <r>
      <rPr>
        <sz val="9"/>
        <rFont val="宋体"/>
        <family val="0"/>
      </rPr>
      <t>邹学军</t>
    </r>
  </si>
  <si>
    <r>
      <rPr>
        <sz val="9"/>
        <rFont val="宋体"/>
        <family val="0"/>
      </rPr>
      <t>郴州市青山垅水库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</si>
  <si>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11400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</si>
  <si>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初步设计正在编制</t>
    </r>
  </si>
  <si>
    <r>
      <rPr>
        <sz val="9"/>
        <rFont val="宋体"/>
        <family val="0"/>
      </rPr>
      <t>郴州市青山垅灌区水电管理局</t>
    </r>
  </si>
  <si>
    <r>
      <rPr>
        <sz val="9"/>
        <rFont val="宋体"/>
        <family val="0"/>
      </rPr>
      <t>欧阳志杆</t>
    </r>
  </si>
  <si>
    <r>
      <rPr>
        <sz val="9"/>
        <rFont val="宋体"/>
        <family val="0"/>
      </rPr>
      <t>郴州市水利局</t>
    </r>
  </si>
  <si>
    <r>
      <rPr>
        <sz val="9"/>
        <rFont val="宋体"/>
        <family val="0"/>
      </rPr>
      <t>李锦威</t>
    </r>
  </si>
  <si>
    <r>
      <rPr>
        <sz val="9"/>
        <rFont val="宋体"/>
        <family val="0"/>
      </rPr>
      <t>衡东县德圳水库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</si>
  <si>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3180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</si>
  <si>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t>衡东县德圳水库管理所</t>
  </si>
  <si>
    <t>袁杰春</t>
  </si>
  <si>
    <t>衡东县水利局</t>
  </si>
  <si>
    <t>单美中</t>
  </si>
  <si>
    <r>
      <rPr>
        <sz val="9"/>
        <rFont val="宋体"/>
        <family val="0"/>
      </rPr>
      <t>设计报告已送审，已通知衡阳市补报</t>
    </r>
  </si>
  <si>
    <r>
      <rPr>
        <sz val="9"/>
        <rFont val="宋体"/>
        <family val="0"/>
      </rPr>
      <t>溆浦县深子湖水库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</si>
  <si>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6954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</si>
  <si>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溆浦县深子湖水库灌区管理处</t>
    </r>
  </si>
  <si>
    <r>
      <rPr>
        <sz val="9"/>
        <rFont val="宋体"/>
        <family val="0"/>
      </rPr>
      <t>邹兴均</t>
    </r>
  </si>
  <si>
    <r>
      <rPr>
        <sz val="9"/>
        <rFont val="宋体"/>
        <family val="0"/>
      </rPr>
      <t>溆浦县水利局</t>
    </r>
  </si>
  <si>
    <r>
      <rPr>
        <sz val="9"/>
        <rFont val="宋体"/>
        <family val="0"/>
      </rPr>
      <t>刘生善</t>
    </r>
  </si>
  <si>
    <r>
      <rPr>
        <sz val="9"/>
        <rFont val="宋体"/>
        <family val="0"/>
      </rPr>
      <t>衡阳县牛形山水库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</si>
  <si>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4945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</si>
  <si>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衡阳县牛形山水库管理所</t>
    </r>
  </si>
  <si>
    <r>
      <rPr>
        <sz val="9"/>
        <rFont val="宋体"/>
        <family val="0"/>
      </rPr>
      <t>衡山县发改局</t>
    </r>
  </si>
  <si>
    <r>
      <rPr>
        <sz val="9"/>
        <rFont val="宋体"/>
        <family val="0"/>
      </rPr>
      <t>廖国军</t>
    </r>
  </si>
  <si>
    <r>
      <rPr>
        <sz val="9"/>
        <rFont val="宋体"/>
        <family val="0"/>
      </rPr>
      <t>新邵县枫树坑水库</t>
    </r>
  </si>
  <si>
    <r>
      <rPr>
        <sz val="9"/>
        <rFont val="宋体"/>
        <family val="0"/>
      </rPr>
      <t>总库容</t>
    </r>
    <r>
      <rPr>
        <sz val="9"/>
        <rFont val="Times New Roman"/>
        <family val="1"/>
      </rPr>
      <t>1900</t>
    </r>
    <r>
      <rPr>
        <sz val="9"/>
        <rFont val="宋体"/>
        <family val="0"/>
      </rPr>
      <t>万</t>
    </r>
    <r>
      <rPr>
        <sz val="9"/>
        <rFont val="Times New Roman"/>
        <family val="1"/>
      </rPr>
      <t>m³</t>
    </r>
  </si>
  <si>
    <r>
      <rPr>
        <sz val="9"/>
        <rFont val="宋体"/>
        <family val="0"/>
      </rPr>
      <t>新邵县水利局</t>
    </r>
  </si>
  <si>
    <r>
      <rPr>
        <sz val="9"/>
        <rFont val="宋体"/>
        <family val="0"/>
      </rPr>
      <t>王若璐</t>
    </r>
  </si>
  <si>
    <r>
      <rPr>
        <sz val="9"/>
        <rFont val="宋体"/>
        <family val="0"/>
      </rPr>
      <t>新邵县发改委</t>
    </r>
  </si>
  <si>
    <r>
      <rPr>
        <sz val="9"/>
        <rFont val="宋体"/>
        <family val="0"/>
      </rPr>
      <t>谢国强</t>
    </r>
  </si>
  <si>
    <r>
      <rPr>
        <b/>
        <sz val="9"/>
        <rFont val="宋体"/>
        <family val="0"/>
      </rPr>
      <t>（六）</t>
    </r>
  </si>
  <si>
    <r>
      <rPr>
        <b/>
        <sz val="9"/>
        <rFont val="宋体"/>
        <family val="0"/>
      </rPr>
      <t>大中型病险水闸除险加固（</t>
    </r>
    <r>
      <rPr>
        <b/>
        <sz val="9"/>
        <rFont val="Times New Roman"/>
        <family val="1"/>
      </rPr>
      <t>44</t>
    </r>
    <r>
      <rPr>
        <b/>
        <sz val="9"/>
        <rFont val="宋体"/>
        <family val="0"/>
      </rPr>
      <t>项）</t>
    </r>
  </si>
  <si>
    <r>
      <rPr>
        <sz val="9"/>
        <rFont val="宋体"/>
        <family val="0"/>
      </rPr>
      <t>浏阳市杉山水闸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</si>
  <si>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1070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</si>
  <si>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水闸主体工程除险加固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</si>
  <si>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</si>
  <si>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浏阳市水利建设中心</t>
    </r>
  </si>
  <si>
    <r>
      <rPr>
        <sz val="9"/>
        <rFont val="宋体"/>
        <family val="0"/>
      </rPr>
      <t>张明赞</t>
    </r>
  </si>
  <si>
    <r>
      <rPr>
        <sz val="9"/>
        <rFont val="宋体"/>
        <family val="0"/>
      </rPr>
      <t>浏阳市水利局</t>
    </r>
  </si>
  <si>
    <r>
      <rPr>
        <sz val="9"/>
        <rFont val="宋体"/>
        <family val="0"/>
      </rPr>
      <t>张学成</t>
    </r>
  </si>
  <si>
    <r>
      <rPr>
        <sz val="9"/>
        <rFont val="宋体"/>
        <family val="0"/>
      </rPr>
      <t>新邵县红星水闸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</si>
  <si>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1682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</si>
  <si>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43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</si>
  <si>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新邵县石马江流域管理所</t>
    </r>
  </si>
  <si>
    <r>
      <rPr>
        <sz val="9"/>
        <rFont val="宋体"/>
        <family val="0"/>
      </rPr>
      <t>曾松柏</t>
    </r>
  </si>
  <si>
    <r>
      <rPr>
        <sz val="9"/>
        <rFont val="宋体"/>
        <family val="0"/>
      </rPr>
      <t>岳麓区九江水闸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</si>
  <si>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1454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</si>
  <si>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</si>
  <si>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岳麓区水利项目建设管理中心</t>
    </r>
  </si>
  <si>
    <r>
      <rPr>
        <sz val="9"/>
        <rFont val="宋体"/>
        <family val="0"/>
      </rPr>
      <t>谭敏</t>
    </r>
  </si>
  <si>
    <r>
      <rPr>
        <sz val="9"/>
        <rFont val="宋体"/>
        <family val="0"/>
      </rPr>
      <t>长沙市岳麓区水利局</t>
    </r>
  </si>
  <si>
    <r>
      <rPr>
        <sz val="9"/>
        <rFont val="宋体"/>
        <family val="0"/>
      </rPr>
      <t>文亮</t>
    </r>
  </si>
  <si>
    <r>
      <rPr>
        <sz val="9"/>
        <rFont val="宋体"/>
        <family val="0"/>
      </rPr>
      <t>汨罗市龙须坝水闸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</si>
  <si>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172.98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</si>
  <si>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</si>
  <si>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汨罗市病险水闸除险加固项目建设管理办公室</t>
    </r>
  </si>
  <si>
    <r>
      <rPr>
        <sz val="9"/>
        <rFont val="宋体"/>
        <family val="0"/>
      </rPr>
      <t>何文清</t>
    </r>
  </si>
  <si>
    <r>
      <rPr>
        <sz val="9"/>
        <rFont val="宋体"/>
        <family val="0"/>
      </rPr>
      <t>汨罗市汨罗水库管理所</t>
    </r>
  </si>
  <si>
    <r>
      <rPr>
        <sz val="9"/>
        <rFont val="宋体"/>
        <family val="0"/>
      </rPr>
      <t>赵建华</t>
    </r>
  </si>
  <si>
    <r>
      <rPr>
        <sz val="9"/>
        <rFont val="宋体"/>
        <family val="0"/>
      </rPr>
      <t>临湘市鸭栏水闸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</si>
  <si>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503.4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</si>
  <si>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</si>
  <si>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临湘市水利工程建设项目管理中心</t>
    </r>
  </si>
  <si>
    <r>
      <rPr>
        <sz val="9"/>
        <rFont val="宋体"/>
        <family val="0"/>
      </rPr>
      <t>元维波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</si>
  <si>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临湘市水利局</t>
    </r>
  </si>
  <si>
    <r>
      <rPr>
        <sz val="9"/>
        <rFont val="宋体"/>
        <family val="0"/>
      </rPr>
      <t>李四红</t>
    </r>
  </si>
  <si>
    <r>
      <rPr>
        <sz val="9"/>
        <rFont val="宋体"/>
        <family val="0"/>
      </rPr>
      <t>屈原管理区营田水闸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</si>
  <si>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304.99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</si>
  <si>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</si>
  <si>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屈原管理区堤防总站</t>
    </r>
  </si>
  <si>
    <r>
      <rPr>
        <sz val="9"/>
        <rFont val="宋体"/>
        <family val="0"/>
      </rPr>
      <t>胡超</t>
    </r>
  </si>
  <si>
    <r>
      <rPr>
        <sz val="9"/>
        <rFont val="宋体"/>
        <family val="0"/>
      </rPr>
      <t>屈原管理区防汛抗旱指挥部办公室</t>
    </r>
  </si>
  <si>
    <r>
      <rPr>
        <sz val="9"/>
        <rFont val="宋体"/>
        <family val="0"/>
      </rPr>
      <t>胡锋</t>
    </r>
  </si>
  <si>
    <r>
      <rPr>
        <sz val="9"/>
        <rFont val="宋体"/>
        <family val="0"/>
      </rPr>
      <t>永定区花岩水闸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</si>
  <si>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9080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</si>
  <si>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</si>
  <si>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张家界市永定区花岩水轮泵管理站</t>
    </r>
  </si>
  <si>
    <r>
      <rPr>
        <sz val="9"/>
        <rFont val="宋体"/>
        <family val="0"/>
      </rPr>
      <t>徐乐平</t>
    </r>
  </si>
  <si>
    <r>
      <rPr>
        <sz val="9"/>
        <rFont val="宋体"/>
        <family val="0"/>
      </rPr>
      <t>永定区水利局</t>
    </r>
  </si>
  <si>
    <r>
      <rPr>
        <sz val="9"/>
        <rFont val="宋体"/>
        <family val="0"/>
      </rPr>
      <t>宋超</t>
    </r>
  </si>
  <si>
    <r>
      <rPr>
        <sz val="9"/>
        <rFont val="宋体"/>
        <family val="0"/>
      </rPr>
      <t>浏阳市乌龙陂水闸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</si>
  <si>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1752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</si>
  <si>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</si>
  <si>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衡东县洋塘水闸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</si>
  <si>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 xml:space="preserve">9490 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</si>
  <si>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</si>
  <si>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衡东县洋塘水闸管理站</t>
    </r>
  </si>
  <si>
    <r>
      <rPr>
        <sz val="9"/>
        <rFont val="宋体"/>
        <family val="0"/>
      </rPr>
      <t>周清荣</t>
    </r>
  </si>
  <si>
    <r>
      <rPr>
        <sz val="9"/>
        <rFont val="宋体"/>
        <family val="0"/>
      </rPr>
      <t>衡东县发改局</t>
    </r>
  </si>
  <si>
    <r>
      <rPr>
        <sz val="9"/>
        <rFont val="宋体"/>
        <family val="0"/>
      </rPr>
      <t>熊知武</t>
    </r>
  </si>
  <si>
    <r>
      <rPr>
        <sz val="9"/>
        <rFont val="宋体"/>
        <family val="0"/>
      </rPr>
      <t>祁东县杨柳水闸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</si>
  <si>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1258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</si>
  <si>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</si>
  <si>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祁东县七碗电灌站管理所</t>
    </r>
  </si>
  <si>
    <r>
      <rPr>
        <sz val="9"/>
        <rFont val="宋体"/>
        <family val="0"/>
      </rPr>
      <t>陈朝晖</t>
    </r>
  </si>
  <si>
    <r>
      <rPr>
        <sz val="9"/>
        <rFont val="宋体"/>
        <family val="0"/>
      </rPr>
      <t>祁东县发改局</t>
    </r>
  </si>
  <si>
    <r>
      <rPr>
        <sz val="9"/>
        <rFont val="宋体"/>
        <family val="0"/>
      </rPr>
      <t>肖琳英</t>
    </r>
  </si>
  <si>
    <r>
      <rPr>
        <sz val="9"/>
        <rFont val="宋体"/>
        <family val="0"/>
      </rPr>
      <t>溆浦县千工坝水闸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</si>
  <si>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3940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</si>
  <si>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</si>
  <si>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溆浦县水利综合服务中心</t>
    </r>
  </si>
  <si>
    <r>
      <rPr>
        <sz val="9"/>
        <rFont val="宋体"/>
        <family val="0"/>
      </rPr>
      <t>张在陆</t>
    </r>
  </si>
  <si>
    <r>
      <rPr>
        <sz val="9"/>
        <rFont val="宋体"/>
        <family val="0"/>
      </rPr>
      <t>涟源市白石坝水闸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</si>
  <si>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863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</si>
  <si>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</si>
  <si>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涟源市中型水闸除险加固项目部</t>
    </r>
  </si>
  <si>
    <r>
      <rPr>
        <sz val="9"/>
        <rFont val="宋体"/>
        <family val="0"/>
      </rPr>
      <t>易继业</t>
    </r>
  </si>
  <si>
    <r>
      <rPr>
        <sz val="9"/>
        <rFont val="宋体"/>
        <family val="0"/>
      </rPr>
      <t>江永县洞上水闸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</si>
  <si>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1380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</si>
  <si>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111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</si>
  <si>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江永县中型水库管理局</t>
    </r>
  </si>
  <si>
    <r>
      <rPr>
        <sz val="9"/>
        <rFont val="宋体"/>
        <family val="0"/>
      </rPr>
      <t>张志红</t>
    </r>
  </si>
  <si>
    <r>
      <rPr>
        <sz val="9"/>
        <rFont val="宋体"/>
        <family val="0"/>
      </rPr>
      <t>保靖县双溶滩水闸</t>
    </r>
  </si>
  <si>
    <t>过闸流量7795㎥/s</t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</si>
  <si>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2015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132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</si>
  <si>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保靖县双溶滩电站</t>
    </r>
  </si>
  <si>
    <r>
      <rPr>
        <sz val="9"/>
        <rFont val="宋体"/>
        <family val="0"/>
      </rPr>
      <t>向前</t>
    </r>
  </si>
  <si>
    <r>
      <rPr>
        <sz val="9"/>
        <rFont val="宋体"/>
        <family val="0"/>
      </rPr>
      <t>保靖县水利局</t>
    </r>
  </si>
  <si>
    <r>
      <rPr>
        <sz val="9"/>
        <rFont val="宋体"/>
        <family val="0"/>
      </rPr>
      <t>宋光欣</t>
    </r>
  </si>
  <si>
    <r>
      <rPr>
        <sz val="9"/>
        <rFont val="宋体"/>
        <family val="0"/>
      </rPr>
      <t>新邵县红卫水闸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</si>
  <si>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1536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</si>
  <si>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初步设计已批复，湘水建管〔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</si>
  <si>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宜章县乐水水闸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</si>
  <si>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1056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</si>
  <si>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</si>
  <si>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宜章县水利综合服务中心</t>
    </r>
  </si>
  <si>
    <r>
      <rPr>
        <sz val="9"/>
        <rFont val="宋体"/>
        <family val="0"/>
      </rPr>
      <t>欧丽香</t>
    </r>
  </si>
  <si>
    <r>
      <rPr>
        <sz val="9"/>
        <rFont val="宋体"/>
        <family val="0"/>
      </rPr>
      <t>祁阳县老屋冲水闸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</si>
  <si>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2485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</si>
  <si>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</si>
  <si>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祁阳县水利建设项目管理中心</t>
    </r>
  </si>
  <si>
    <r>
      <rPr>
        <sz val="9"/>
        <rFont val="宋体"/>
        <family val="0"/>
      </rPr>
      <t>王玲成</t>
    </r>
  </si>
  <si>
    <r>
      <rPr>
        <sz val="9"/>
        <rFont val="宋体"/>
        <family val="0"/>
      </rPr>
      <t>祁阳县水利局</t>
    </r>
  </si>
  <si>
    <r>
      <rPr>
        <sz val="9"/>
        <rFont val="宋体"/>
        <family val="0"/>
      </rPr>
      <t>付军田</t>
    </r>
  </si>
  <si>
    <r>
      <rPr>
        <sz val="9"/>
        <rFont val="宋体"/>
        <family val="0"/>
      </rPr>
      <t>涟源市水府庙水闸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</si>
  <si>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1332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</si>
  <si>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</si>
  <si>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常宁市培元塔水闸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</si>
  <si>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2710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</si>
  <si>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</si>
  <si>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常宁市培元塔水轮泵水电站管理所</t>
    </r>
  </si>
  <si>
    <r>
      <rPr>
        <sz val="9"/>
        <rFont val="宋体"/>
        <family val="0"/>
      </rPr>
      <t>彭文辉</t>
    </r>
  </si>
  <si>
    <r>
      <rPr>
        <sz val="9"/>
        <rFont val="宋体"/>
        <family val="0"/>
      </rPr>
      <t>衡阳县台源水闸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</si>
  <si>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2660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</si>
  <si>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</si>
  <si>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衡阳县台源水闸管理所</t>
    </r>
  </si>
  <si>
    <r>
      <rPr>
        <sz val="9"/>
        <rFont val="宋体"/>
        <family val="0"/>
      </rPr>
      <t>曾朝晖</t>
    </r>
  </si>
  <si>
    <r>
      <rPr>
        <sz val="9"/>
        <rFont val="宋体"/>
        <family val="0"/>
      </rPr>
      <t>衡阳县发改局</t>
    </r>
  </si>
  <si>
    <r>
      <rPr>
        <sz val="9"/>
        <rFont val="宋体"/>
        <family val="0"/>
      </rPr>
      <t>蒋振兴</t>
    </r>
  </si>
  <si>
    <r>
      <rPr>
        <sz val="9"/>
        <rFont val="宋体"/>
        <family val="0"/>
      </rPr>
      <t>雨湖区蔡家坝水闸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</si>
  <si>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219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</si>
  <si>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</si>
  <si>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湘潭市雨湖区水利建设项目管理中心</t>
    </r>
  </si>
  <si>
    <r>
      <rPr>
        <sz val="9"/>
        <rFont val="宋体"/>
        <family val="0"/>
      </rPr>
      <t>苏政</t>
    </r>
  </si>
  <si>
    <r>
      <rPr>
        <sz val="9"/>
        <rFont val="宋体"/>
        <family val="0"/>
      </rPr>
      <t>雨湖区水利局</t>
    </r>
  </si>
  <si>
    <r>
      <rPr>
        <sz val="9"/>
        <rFont val="宋体"/>
        <family val="0"/>
      </rPr>
      <t>管珍珍</t>
    </r>
  </si>
  <si>
    <r>
      <rPr>
        <sz val="9"/>
        <rFont val="宋体"/>
        <family val="0"/>
      </rPr>
      <t>宁乡市前丰水闸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</si>
  <si>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2925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</si>
  <si>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38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</si>
  <si>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宁乡市水利建设投资开发有限公司</t>
    </r>
  </si>
  <si>
    <r>
      <rPr>
        <sz val="9"/>
        <rFont val="宋体"/>
        <family val="0"/>
      </rPr>
      <t>姜益宁</t>
    </r>
  </si>
  <si>
    <r>
      <rPr>
        <sz val="9"/>
        <rFont val="宋体"/>
        <family val="0"/>
      </rPr>
      <t>宁乡市水利局</t>
    </r>
  </si>
  <si>
    <r>
      <rPr>
        <sz val="9"/>
        <rFont val="宋体"/>
        <family val="0"/>
      </rPr>
      <t>胡君安</t>
    </r>
  </si>
  <si>
    <r>
      <rPr>
        <sz val="9"/>
        <rFont val="宋体"/>
        <family val="0"/>
      </rPr>
      <t>地方自筹资金建成工程</t>
    </r>
  </si>
  <si>
    <r>
      <rPr>
        <sz val="9"/>
        <rFont val="宋体"/>
        <family val="0"/>
      </rPr>
      <t>宁乡市俄山水闸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</si>
  <si>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2873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</si>
  <si>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</si>
  <si>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渌口区淦田水闸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</si>
  <si>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528.16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</si>
  <si>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初步设计已批，株水发〔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</si>
  <si>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渌口区水利局</t>
    </r>
  </si>
  <si>
    <r>
      <rPr>
        <sz val="9"/>
        <rFont val="宋体"/>
        <family val="0"/>
      </rPr>
      <t>罗智</t>
    </r>
  </si>
  <si>
    <r>
      <rPr>
        <sz val="9"/>
        <rFont val="宋体"/>
        <family val="0"/>
      </rPr>
      <t>渌口区发改局</t>
    </r>
  </si>
  <si>
    <r>
      <rPr>
        <sz val="9"/>
        <rFont val="宋体"/>
        <family val="0"/>
      </rPr>
      <t>张昆</t>
    </r>
  </si>
  <si>
    <r>
      <rPr>
        <sz val="9"/>
        <rFont val="宋体"/>
        <family val="0"/>
      </rPr>
      <t>醴陵市清水江水闸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</si>
  <si>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966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</si>
  <si>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初步设计已批，株水发〔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</si>
  <si>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醴陵市水利水电工程建设服务中心</t>
    </r>
  </si>
  <si>
    <r>
      <rPr>
        <sz val="9"/>
        <rFont val="宋体"/>
        <family val="0"/>
      </rPr>
      <t>王智勇</t>
    </r>
  </si>
  <si>
    <r>
      <rPr>
        <sz val="9"/>
        <rFont val="宋体"/>
        <family val="0"/>
      </rPr>
      <t>醴陵市水利局</t>
    </r>
  </si>
  <si>
    <r>
      <rPr>
        <sz val="9"/>
        <rFont val="宋体"/>
        <family val="0"/>
      </rPr>
      <t>刘铁华</t>
    </r>
  </si>
  <si>
    <r>
      <rPr>
        <sz val="9"/>
        <rFont val="宋体"/>
        <family val="0"/>
      </rPr>
      <t>攸县仙石水闸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</si>
  <si>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344.11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</si>
  <si>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初步设计已批，株水发〔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</si>
  <si>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攸县水利投资有限责任公司</t>
    </r>
  </si>
  <si>
    <r>
      <rPr>
        <sz val="9"/>
        <rFont val="宋体"/>
        <family val="0"/>
      </rPr>
      <t>李平</t>
    </r>
  </si>
  <si>
    <r>
      <rPr>
        <sz val="9"/>
        <rFont val="宋体"/>
        <family val="0"/>
      </rPr>
      <t>攸县水利局</t>
    </r>
  </si>
  <si>
    <r>
      <rPr>
        <sz val="9"/>
        <rFont val="宋体"/>
        <family val="0"/>
      </rPr>
      <t>刘志中</t>
    </r>
  </si>
  <si>
    <r>
      <rPr>
        <sz val="9"/>
        <rFont val="宋体"/>
        <family val="0"/>
      </rPr>
      <t>攸县坪田水闸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</si>
  <si>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530.86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</si>
  <si>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初步设计已批，株水发〔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</si>
  <si>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新化县炉观坝水闸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</si>
  <si>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1089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</si>
  <si>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</si>
  <si>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新化县炉观坝水电管理所</t>
    </r>
  </si>
  <si>
    <r>
      <rPr>
        <sz val="9"/>
        <rFont val="宋体"/>
        <family val="0"/>
      </rPr>
      <t>戴俊青</t>
    </r>
  </si>
  <si>
    <r>
      <rPr>
        <sz val="9"/>
        <rFont val="宋体"/>
        <family val="0"/>
      </rPr>
      <t>桃江县龙塘坝水闸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</si>
  <si>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464.5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</si>
  <si>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初步设计已批，益水发〔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61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</si>
  <si>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桃江县水利项目建设管理中心</t>
    </r>
  </si>
  <si>
    <r>
      <rPr>
        <sz val="9"/>
        <rFont val="宋体"/>
        <family val="0"/>
      </rPr>
      <t>莫伯科</t>
    </r>
  </si>
  <si>
    <r>
      <rPr>
        <sz val="9"/>
        <rFont val="宋体"/>
        <family val="0"/>
      </rPr>
      <t>符心冰</t>
    </r>
  </si>
  <si>
    <r>
      <rPr>
        <sz val="9"/>
        <rFont val="宋体"/>
        <family val="0"/>
      </rPr>
      <t>益阳市大东口水闸</t>
    </r>
  </si>
  <si>
    <r>
      <rPr>
        <sz val="9"/>
        <rFont val="宋体"/>
        <family val="0"/>
      </rPr>
      <t>设计流量</t>
    </r>
    <r>
      <rPr>
        <sz val="9"/>
        <rFont val="Times New Roman"/>
        <family val="1"/>
      </rPr>
      <t>120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</si>
  <si>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初步设计已批，益水发〔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62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</si>
  <si>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益阳市明山电排管理站</t>
    </r>
  </si>
  <si>
    <r>
      <rPr>
        <sz val="9"/>
        <rFont val="宋体"/>
        <family val="0"/>
      </rPr>
      <t>张勇</t>
    </r>
  </si>
  <si>
    <r>
      <rPr>
        <sz val="9"/>
        <rFont val="宋体"/>
        <family val="0"/>
      </rPr>
      <t>益阳市水利局</t>
    </r>
  </si>
  <si>
    <r>
      <rPr>
        <sz val="9"/>
        <rFont val="宋体"/>
        <family val="0"/>
      </rPr>
      <t>侯利平</t>
    </r>
  </si>
  <si>
    <r>
      <rPr>
        <sz val="9"/>
        <rFont val="宋体"/>
        <family val="0"/>
      </rPr>
      <t>赫山区船形山水闸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</si>
  <si>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1266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</si>
  <si>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</si>
  <si>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益阳市志溪河水利工程管理处</t>
    </r>
  </si>
  <si>
    <r>
      <rPr>
        <sz val="9"/>
        <rFont val="宋体"/>
        <family val="0"/>
      </rPr>
      <t>尹愈强</t>
    </r>
  </si>
  <si>
    <r>
      <rPr>
        <sz val="9"/>
        <rFont val="宋体"/>
        <family val="0"/>
      </rPr>
      <t>赫山区水利局</t>
    </r>
  </si>
  <si>
    <r>
      <rPr>
        <sz val="9"/>
        <rFont val="宋体"/>
        <family val="0"/>
      </rPr>
      <t>江建辉</t>
    </r>
  </si>
  <si>
    <r>
      <rPr>
        <sz val="9"/>
        <rFont val="宋体"/>
        <family val="0"/>
      </rPr>
      <t>邵东市盘塘水闸</t>
    </r>
  </si>
  <si>
    <r>
      <rPr>
        <sz val="9"/>
        <rFont val="宋体"/>
        <family val="0"/>
      </rPr>
      <t>最大过闸流量</t>
    </r>
    <r>
      <rPr>
        <sz val="9"/>
        <rFont val="Times New Roman"/>
        <family val="1"/>
      </rPr>
      <t>991m³/s</t>
    </r>
  </si>
  <si>
    <r>
      <rPr>
        <sz val="9"/>
        <rFont val="宋体"/>
        <family val="0"/>
      </rPr>
      <t>初步设计已批复，邵水建管〔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</si>
  <si>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邵东市邵水管理所</t>
    </r>
  </si>
  <si>
    <r>
      <rPr>
        <sz val="9"/>
        <rFont val="宋体"/>
        <family val="0"/>
      </rPr>
      <t>高朝辉</t>
    </r>
  </si>
  <si>
    <r>
      <rPr>
        <sz val="9"/>
        <rFont val="宋体"/>
        <family val="0"/>
      </rPr>
      <t>邵东市水利局</t>
    </r>
  </si>
  <si>
    <r>
      <rPr>
        <sz val="9"/>
        <rFont val="宋体"/>
        <family val="0"/>
      </rPr>
      <t>邓献忠</t>
    </r>
  </si>
  <si>
    <r>
      <rPr>
        <sz val="9"/>
        <rFont val="宋体"/>
        <family val="0"/>
      </rPr>
      <t>邵东市封江坝水闸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</si>
  <si>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1742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</si>
  <si>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初步设计已批复，湘水建管〔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67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</si>
  <si>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祁阳县豹虎龙水闸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</si>
  <si>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1630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</si>
  <si>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</si>
  <si>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祁阳县内下电站有限责任公司</t>
    </r>
  </si>
  <si>
    <r>
      <rPr>
        <sz val="9"/>
        <rFont val="宋体"/>
        <family val="0"/>
      </rPr>
      <t>伍志军</t>
    </r>
  </si>
  <si>
    <r>
      <rPr>
        <sz val="9"/>
        <rFont val="宋体"/>
        <family val="0"/>
      </rPr>
      <t>临澧县烽火水闸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</si>
  <si>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2190</t>
    </r>
    <r>
      <rPr>
        <sz val="9"/>
        <rFont val="宋体"/>
        <family val="0"/>
      </rPr>
      <t>㎥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</si>
  <si>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</si>
  <si>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临澧县水利建设事务中心</t>
    </r>
  </si>
  <si>
    <r>
      <rPr>
        <sz val="9"/>
        <rFont val="宋体"/>
        <family val="0"/>
      </rPr>
      <t>贾全安</t>
    </r>
  </si>
  <si>
    <r>
      <rPr>
        <sz val="9"/>
        <rFont val="宋体"/>
        <family val="0"/>
      </rPr>
      <t>临澧县发改局</t>
    </r>
  </si>
  <si>
    <r>
      <rPr>
        <sz val="9"/>
        <rFont val="宋体"/>
        <family val="0"/>
      </rPr>
      <t>刘军</t>
    </r>
  </si>
  <si>
    <r>
      <rPr>
        <sz val="9"/>
        <rFont val="宋体"/>
        <family val="0"/>
      </rPr>
      <t>桃江县港口河水闸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</si>
  <si>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107.91m³/s</t>
    </r>
  </si>
  <si>
    <r>
      <rPr>
        <sz val="9"/>
        <rFont val="宋体"/>
        <family val="0"/>
      </rPr>
      <t>初步设计已批，益水发〔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</si>
  <si>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宁乡市沩丰水闸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</si>
  <si>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 xml:space="preserve"> 6560m³/s</t>
    </r>
  </si>
  <si>
    <r>
      <rPr>
        <sz val="9"/>
        <rFont val="宋体"/>
        <family val="0"/>
      </rPr>
      <t>初步设计已批，湘水建管〔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</si>
  <si>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宁乡市城市建设投资集团有限公司</t>
    </r>
  </si>
  <si>
    <r>
      <rPr>
        <sz val="9"/>
        <rFont val="宋体"/>
        <family val="0"/>
      </rPr>
      <t>姚福平</t>
    </r>
  </si>
  <si>
    <r>
      <rPr>
        <sz val="9"/>
        <rFont val="宋体"/>
        <family val="0"/>
      </rPr>
      <t>新宁县老虎坝水闸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</si>
  <si>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4339m³/s</t>
    </r>
  </si>
  <si>
    <r>
      <rPr>
        <sz val="9"/>
        <rFont val="宋体"/>
        <family val="0"/>
      </rPr>
      <t>初步设计已批，湘水函水发〔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174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</si>
  <si>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新宁县老虎坝水轮泵站</t>
    </r>
  </si>
  <si>
    <r>
      <rPr>
        <sz val="9"/>
        <rFont val="宋体"/>
        <family val="0"/>
      </rPr>
      <t>邓星荣</t>
    </r>
  </si>
  <si>
    <r>
      <rPr>
        <sz val="9"/>
        <rFont val="宋体"/>
        <family val="0"/>
      </rPr>
      <t>新宁县水利局</t>
    </r>
  </si>
  <si>
    <r>
      <rPr>
        <sz val="9"/>
        <rFont val="宋体"/>
        <family val="0"/>
      </rPr>
      <t>伍玉宝</t>
    </r>
  </si>
  <si>
    <r>
      <rPr>
        <sz val="9"/>
        <rFont val="宋体"/>
        <family val="0"/>
      </rPr>
      <t>湘阴县青潭垸水闸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</si>
  <si>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308m³/s</t>
    </r>
  </si>
  <si>
    <r>
      <rPr>
        <sz val="9"/>
        <rFont val="宋体"/>
        <family val="0"/>
      </rPr>
      <t>初步设计已批，岳市水许〔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</si>
  <si>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湘阴县水利建设项目管理中心</t>
    </r>
  </si>
  <si>
    <r>
      <rPr>
        <sz val="9"/>
        <rFont val="宋体"/>
        <family val="0"/>
      </rPr>
      <t>王宏</t>
    </r>
  </si>
  <si>
    <r>
      <rPr>
        <sz val="9"/>
        <rFont val="宋体"/>
        <family val="0"/>
      </rPr>
      <t>湘阴县水利局</t>
    </r>
  </si>
  <si>
    <r>
      <rPr>
        <sz val="9"/>
        <rFont val="宋体"/>
        <family val="0"/>
      </rPr>
      <t>秦卫平</t>
    </r>
  </si>
  <si>
    <r>
      <rPr>
        <sz val="9"/>
        <rFont val="宋体"/>
        <family val="0"/>
      </rPr>
      <t>临澧县金宝滩水闸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</si>
  <si>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1708m³/s</t>
    </r>
  </si>
  <si>
    <r>
      <rPr>
        <sz val="9"/>
        <rFont val="宋体"/>
        <family val="0"/>
      </rPr>
      <t>初步设计已批</t>
    </r>
    <r>
      <rPr>
        <sz val="9"/>
        <rFont val="Times New Roman"/>
        <family val="1"/>
      </rPr>
      <t>,</t>
    </r>
    <r>
      <rPr>
        <sz val="9"/>
        <rFont val="宋体"/>
        <family val="0"/>
      </rPr>
      <t>湘水函〔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237</t>
    </r>
    <r>
      <rPr>
        <sz val="9"/>
        <rFont val="宋体"/>
        <family val="0"/>
      </rPr>
      <t>号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</si>
  <si>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宜章县邹家寮水闸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</si>
  <si>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1507m³/s</t>
    </r>
  </si>
  <si>
    <r>
      <rPr>
        <sz val="9"/>
        <rFont val="宋体"/>
        <family val="0"/>
      </rPr>
      <t>初步设计已批</t>
    </r>
    <r>
      <rPr>
        <sz val="9"/>
        <rFont val="Times New Roman"/>
        <family val="1"/>
      </rPr>
      <t>,</t>
    </r>
    <r>
      <rPr>
        <sz val="9"/>
        <rFont val="宋体"/>
        <family val="0"/>
      </rPr>
      <t>湘水办函〔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</si>
  <si>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岳阳县六门闸</t>
    </r>
  </si>
  <si>
    <r>
      <rPr>
        <sz val="9"/>
        <rFont val="宋体"/>
        <family val="0"/>
      </rPr>
      <t>过闸流量</t>
    </r>
    <r>
      <rPr>
        <sz val="9"/>
        <rFont val="Times New Roman"/>
        <family val="1"/>
      </rPr>
      <t>525m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/s</t>
    </r>
  </si>
  <si>
    <r>
      <rPr>
        <sz val="9"/>
        <rFont val="宋体"/>
        <family val="0"/>
      </rPr>
      <t>初步设计已批，岳市水许〔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</si>
  <si>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岳阳县水利局</t>
    </r>
  </si>
  <si>
    <r>
      <rPr>
        <sz val="9"/>
        <rFont val="宋体"/>
        <family val="0"/>
      </rPr>
      <t>胡志刚</t>
    </r>
  </si>
  <si>
    <r>
      <rPr>
        <sz val="9"/>
        <rFont val="宋体"/>
        <family val="0"/>
      </rPr>
      <t>岳阳县发改局</t>
    </r>
  </si>
  <si>
    <r>
      <rPr>
        <sz val="9"/>
        <rFont val="宋体"/>
        <family val="0"/>
      </rPr>
      <t>张忠新</t>
    </r>
  </si>
  <si>
    <r>
      <rPr>
        <sz val="9"/>
        <rFont val="宋体"/>
        <family val="0"/>
      </rPr>
      <t>增加</t>
    </r>
  </si>
  <si>
    <r>
      <rPr>
        <sz val="9"/>
        <rFont val="宋体"/>
        <family val="0"/>
      </rPr>
      <t>津市市新民水闸</t>
    </r>
  </si>
  <si>
    <r>
      <rPr>
        <sz val="9"/>
        <rFont val="宋体"/>
        <family val="0"/>
      </rPr>
      <t>中型</t>
    </r>
  </si>
  <si>
    <t>2021</t>
  </si>
  <si>
    <r>
      <rPr>
        <sz val="9"/>
        <rFont val="宋体"/>
        <family val="0"/>
      </rPr>
      <t>初步设计已批，常水函〔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53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</si>
  <si>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津市市水利局</t>
    </r>
  </si>
  <si>
    <r>
      <rPr>
        <sz val="9"/>
        <rFont val="宋体"/>
        <family val="0"/>
      </rPr>
      <t>邹永祥</t>
    </r>
  </si>
  <si>
    <r>
      <rPr>
        <sz val="9"/>
        <rFont val="宋体"/>
        <family val="0"/>
      </rPr>
      <t>津市市发改局</t>
    </r>
  </si>
  <si>
    <r>
      <rPr>
        <sz val="9"/>
        <rFont val="宋体"/>
        <family val="0"/>
      </rPr>
      <t>万君</t>
    </r>
  </si>
  <si>
    <r>
      <rPr>
        <sz val="9"/>
        <rFont val="宋体"/>
        <family val="0"/>
      </rPr>
      <t>赫山区岳家坝水闸</t>
    </r>
    <r>
      <rPr>
        <sz val="9"/>
        <rFont val="Times New Roman"/>
        <family val="1"/>
      </rPr>
      <t xml:space="preserve">
</t>
    </r>
  </si>
  <si>
    <r>
      <rPr>
        <sz val="9"/>
        <rFont val="宋体"/>
        <family val="0"/>
      </rPr>
      <t>初步设计已批，益水发〔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87</t>
    </r>
    <r>
      <rPr>
        <sz val="9"/>
        <rFont val="宋体"/>
        <family val="0"/>
      </rPr>
      <t xml:space="preserve">号
</t>
    </r>
  </si>
  <si>
    <r>
      <rPr>
        <sz val="9"/>
        <rFont val="宋体"/>
        <family val="0"/>
      </rPr>
      <t>益阳市赫山区山丘区水利工程建设站</t>
    </r>
  </si>
  <si>
    <r>
      <rPr>
        <sz val="9"/>
        <rFont val="宋体"/>
        <family val="0"/>
      </rPr>
      <t>张万春</t>
    </r>
  </si>
  <si>
    <r>
      <rPr>
        <sz val="9"/>
        <rFont val="宋体"/>
        <family val="0"/>
      </rPr>
      <t>益阳市赫山区水利局</t>
    </r>
  </si>
  <si>
    <r>
      <rPr>
        <b/>
        <sz val="9"/>
        <rFont val="宋体"/>
        <family val="0"/>
      </rPr>
      <t>（七）</t>
    </r>
  </si>
  <si>
    <r>
      <rPr>
        <b/>
        <sz val="9"/>
        <rFont val="宋体"/>
        <family val="0"/>
      </rPr>
      <t>大中型灌排泵站更新改造（打捆）</t>
    </r>
  </si>
  <si>
    <r>
      <rPr>
        <sz val="9"/>
        <rFont val="宋体"/>
        <family val="0"/>
      </rPr>
      <t>改扩建</t>
    </r>
  </si>
  <si>
    <r>
      <rPr>
        <sz val="9"/>
        <rFont val="宋体"/>
        <family val="0"/>
      </rPr>
      <t>大型灌排泵站</t>
    </r>
  </si>
  <si>
    <r>
      <t>243</t>
    </r>
    <r>
      <rPr>
        <sz val="9"/>
        <rFont val="宋体"/>
        <family val="0"/>
      </rPr>
      <t>座大中型泵站更新改造</t>
    </r>
  </si>
  <si>
    <r>
      <rPr>
        <sz val="9"/>
        <rFont val="宋体"/>
        <family val="0"/>
      </rPr>
      <t>泵站设备更新改造、配套建筑物建设等</t>
    </r>
  </si>
  <si>
    <r>
      <rPr>
        <sz val="9"/>
        <rFont val="宋体"/>
        <family val="0"/>
      </rPr>
      <t>初设在编，部分工程预计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月底前完成审批</t>
    </r>
  </si>
  <si>
    <r>
      <rPr>
        <b/>
        <sz val="9"/>
        <rFont val="宋体"/>
        <family val="0"/>
      </rPr>
      <t>（八）</t>
    </r>
  </si>
  <si>
    <r>
      <rPr>
        <b/>
        <sz val="9"/>
        <rFont val="宋体"/>
        <family val="0"/>
      </rPr>
      <t>坡耕地水土流失综合治理（打捆）</t>
    </r>
  </si>
  <si>
    <r>
      <rPr>
        <sz val="9"/>
        <rFont val="宋体"/>
        <family val="0"/>
      </rPr>
      <t>坡改梯</t>
    </r>
    <r>
      <rPr>
        <sz val="9"/>
        <rFont val="Times New Roman"/>
        <family val="1"/>
      </rPr>
      <t>3467</t>
    </r>
    <r>
      <rPr>
        <sz val="9"/>
        <rFont val="宋体"/>
        <family val="0"/>
      </rPr>
      <t>公顷</t>
    </r>
  </si>
  <si>
    <r>
      <rPr>
        <sz val="9"/>
        <rFont val="宋体"/>
        <family val="0"/>
      </rPr>
      <t>开展坡改梯，配套排灌沟渠、蓄水池等</t>
    </r>
  </si>
  <si>
    <r>
      <rPr>
        <sz val="9"/>
        <rFont val="宋体"/>
        <family val="0"/>
      </rPr>
      <t>初设在编，预计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月底前完成审批</t>
    </r>
  </si>
  <si>
    <r>
      <rPr>
        <sz val="9"/>
        <rFont val="宋体"/>
        <family val="0"/>
      </rPr>
      <t>湖南省水利厅水保处</t>
    </r>
  </si>
  <si>
    <r>
      <rPr>
        <sz val="9"/>
        <rFont val="宋体"/>
        <family val="0"/>
      </rPr>
      <t>彭鹏飞</t>
    </r>
  </si>
  <si>
    <r>
      <rPr>
        <b/>
        <sz val="9"/>
        <rFont val="宋体"/>
        <family val="0"/>
      </rPr>
      <t>（九）</t>
    </r>
  </si>
  <si>
    <r>
      <rPr>
        <b/>
        <sz val="9"/>
        <rFont val="宋体"/>
        <family val="0"/>
      </rPr>
      <t>水文水资源等行业能力建设（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项）</t>
    </r>
  </si>
  <si>
    <r>
      <rPr>
        <sz val="9"/>
        <rFont val="宋体"/>
        <family val="0"/>
      </rPr>
      <t>全国墒情监测建设工程（湖南项目）</t>
    </r>
  </si>
  <si>
    <r>
      <rPr>
        <sz val="9"/>
        <rFont val="宋体"/>
        <family val="0"/>
      </rPr>
      <t>新建</t>
    </r>
    <r>
      <rPr>
        <sz val="9"/>
        <rFont val="Times New Roman"/>
        <family val="1"/>
      </rPr>
      <t>564</t>
    </r>
    <r>
      <rPr>
        <sz val="9"/>
        <rFont val="宋体"/>
        <family val="0"/>
      </rPr>
      <t>处墒情站、更新完善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处墒情监测中心</t>
    </r>
  </si>
  <si>
    <r>
      <t>564</t>
    </r>
    <r>
      <rPr>
        <sz val="9"/>
        <rFont val="宋体"/>
        <family val="0"/>
      </rPr>
      <t>套墒情自动监测系统及设施建设，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处墒情监测中心软硬件环境建设及设备购置</t>
    </r>
  </si>
  <si>
    <r>
      <rPr>
        <sz val="9"/>
        <rFont val="宋体"/>
        <family val="0"/>
      </rPr>
      <t>初设在编，预计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11</t>
    </r>
    <r>
      <rPr>
        <sz val="9"/>
        <rFont val="宋体"/>
        <family val="0"/>
      </rPr>
      <t>月前取得省发改委批复</t>
    </r>
  </si>
  <si>
    <r>
      <rPr>
        <sz val="9"/>
        <rFont val="宋体"/>
        <family val="0"/>
      </rPr>
      <t>湖南省水文水资源勘测中心</t>
    </r>
  </si>
  <si>
    <r>
      <rPr>
        <sz val="9"/>
        <rFont val="宋体"/>
        <family val="0"/>
      </rPr>
      <t>郭世民</t>
    </r>
  </si>
  <si>
    <r>
      <rPr>
        <sz val="9"/>
        <rFont val="宋体"/>
        <family val="0"/>
      </rPr>
      <t>赵伟、
尹黎明</t>
    </r>
  </si>
  <si>
    <r>
      <rPr>
        <sz val="9"/>
        <rFont val="宋体"/>
        <family val="0"/>
      </rPr>
      <t>水文基础设施建设规划（</t>
    </r>
    <r>
      <rPr>
        <sz val="9"/>
        <rFont val="Times New Roman"/>
        <family val="1"/>
      </rPr>
      <t>2013-2020</t>
    </r>
    <r>
      <rPr>
        <sz val="9"/>
        <rFont val="宋体"/>
        <family val="0"/>
      </rPr>
      <t>年）结转项目</t>
    </r>
  </si>
  <si>
    <r>
      <rPr>
        <sz val="9"/>
        <rFont val="宋体"/>
        <family val="0"/>
      </rPr>
      <t>国家基本水文站提档升级（湖南项目）</t>
    </r>
  </si>
  <si>
    <r>
      <rPr>
        <sz val="9"/>
        <rFont val="宋体"/>
        <family val="0"/>
      </rPr>
      <t>改建</t>
    </r>
    <r>
      <rPr>
        <sz val="9"/>
        <rFont val="Times New Roman"/>
        <family val="1"/>
      </rPr>
      <t>113</t>
    </r>
    <r>
      <rPr>
        <sz val="9"/>
        <rFont val="宋体"/>
        <family val="0"/>
      </rPr>
      <t>处国家基本水文站、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处国家基本水位站</t>
    </r>
  </si>
  <si>
    <r>
      <rPr>
        <sz val="9"/>
        <rFont val="宋体"/>
        <family val="0"/>
      </rPr>
      <t>购置流量测验设备</t>
    </r>
    <r>
      <rPr>
        <sz val="9"/>
        <rFont val="Times New Roman"/>
        <family val="1"/>
      </rPr>
      <t>227</t>
    </r>
    <r>
      <rPr>
        <sz val="9"/>
        <rFont val="宋体"/>
        <family val="0"/>
      </rPr>
      <t>套、水位监测设备</t>
    </r>
    <r>
      <rPr>
        <sz val="9"/>
        <rFont val="Times New Roman"/>
        <family val="1"/>
      </rPr>
      <t>179</t>
    </r>
    <r>
      <rPr>
        <sz val="9"/>
        <rFont val="宋体"/>
        <family val="0"/>
      </rPr>
      <t>套、水尺自动识别设备</t>
    </r>
    <r>
      <rPr>
        <sz val="9"/>
        <rFont val="Times New Roman"/>
        <family val="1"/>
      </rPr>
      <t>115</t>
    </r>
    <r>
      <rPr>
        <sz val="9"/>
        <rFont val="宋体"/>
        <family val="0"/>
      </rPr>
      <t>套、泥沙设备</t>
    </r>
    <r>
      <rPr>
        <sz val="9"/>
        <rFont val="Times New Roman"/>
        <family val="1"/>
      </rPr>
      <t>31</t>
    </r>
    <r>
      <rPr>
        <sz val="9"/>
        <rFont val="宋体"/>
        <family val="0"/>
      </rPr>
      <t>套、视频监控</t>
    </r>
    <r>
      <rPr>
        <sz val="9"/>
        <rFont val="Times New Roman"/>
        <family val="1"/>
      </rPr>
      <t>125</t>
    </r>
    <r>
      <rPr>
        <sz val="9"/>
        <rFont val="宋体"/>
        <family val="0"/>
      </rPr>
      <t>套等</t>
    </r>
  </si>
  <si>
    <r>
      <rPr>
        <sz val="9"/>
        <rFont val="宋体"/>
        <family val="0"/>
      </rPr>
      <t>改建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处国家基本水文站</t>
    </r>
  </si>
  <si>
    <r>
      <rPr>
        <sz val="9"/>
        <rFont val="宋体"/>
        <family val="0"/>
      </rPr>
      <t>水文现代化建设规划项目</t>
    </r>
  </si>
  <si>
    <r>
      <rPr>
        <sz val="9"/>
        <rFont val="宋体"/>
        <family val="0"/>
      </rPr>
      <t>湖南省水旱灾害防御实训场建设项目</t>
    </r>
  </si>
  <si>
    <r>
      <rPr>
        <sz val="9"/>
        <rFont val="宋体"/>
        <family val="0"/>
      </rPr>
      <t>占地</t>
    </r>
    <r>
      <rPr>
        <sz val="9"/>
        <rFont val="Times New Roman"/>
        <family val="1"/>
      </rPr>
      <t>200</t>
    </r>
    <r>
      <rPr>
        <sz val="9"/>
        <rFont val="宋体"/>
        <family val="0"/>
      </rPr>
      <t>亩，结合湖南省水利工程及常遇险情特点，设置渗流抢护、结构病险、河岸坍塌、山洪避险、人员救助等</t>
    </r>
    <r>
      <rPr>
        <sz val="9"/>
        <rFont val="Times New Roman"/>
        <family val="1"/>
      </rPr>
      <t>9</t>
    </r>
    <r>
      <rPr>
        <sz val="9"/>
        <rFont val="宋体"/>
        <family val="0"/>
      </rPr>
      <t>个大类、</t>
    </r>
    <r>
      <rPr>
        <sz val="9"/>
        <rFont val="Times New Roman"/>
        <family val="1"/>
      </rPr>
      <t>13</t>
    </r>
    <r>
      <rPr>
        <sz val="9"/>
        <rFont val="宋体"/>
        <family val="0"/>
      </rPr>
      <t>个项目、</t>
    </r>
    <r>
      <rPr>
        <sz val="9"/>
        <rFont val="Times New Roman"/>
        <family val="1"/>
      </rPr>
      <t>36</t>
    </r>
    <r>
      <rPr>
        <sz val="9"/>
        <rFont val="宋体"/>
        <family val="0"/>
      </rPr>
      <t>个课目。</t>
    </r>
  </si>
  <si>
    <r>
      <rPr>
        <sz val="9"/>
        <rFont val="宋体"/>
        <family val="0"/>
      </rPr>
      <t>主要建筑物包括用于训练的水池（库）、容纳水池（库）溃坝洪水的下库、用于提水入库的泵站、指挥控制台等以及其他配套建筑物。</t>
    </r>
  </si>
  <si>
    <r>
      <rPr>
        <sz val="9"/>
        <rFont val="宋体"/>
        <family val="0"/>
      </rPr>
      <t>启动实训场主体工程建设</t>
    </r>
  </si>
  <si>
    <r>
      <rPr>
        <sz val="9"/>
        <rFont val="宋体"/>
        <family val="0"/>
      </rPr>
      <t>可研在编，正在开展项目论证</t>
    </r>
  </si>
  <si>
    <r>
      <rPr>
        <sz val="9"/>
        <rFont val="宋体"/>
        <family val="0"/>
      </rPr>
      <t>湖南水利水电职院技术学院</t>
    </r>
  </si>
  <si>
    <r>
      <rPr>
        <sz val="9"/>
        <rFont val="宋体"/>
        <family val="0"/>
      </rPr>
      <t>周柏林</t>
    </r>
  </si>
  <si>
    <r>
      <rPr>
        <sz val="9"/>
        <rFont val="宋体"/>
        <family val="0"/>
      </rPr>
      <t>赵伟、
黎军锋</t>
    </r>
  </si>
  <si>
    <r>
      <rPr>
        <sz val="9"/>
        <rFont val="宋体"/>
        <family val="0"/>
      </rPr>
      <t>湖南省水旱灾害防御现代化建设项目</t>
    </r>
  </si>
  <si>
    <r>
      <rPr>
        <sz val="9"/>
        <rFont val="宋体"/>
        <family val="0"/>
      </rPr>
      <t>水旱灾害防御现代化建设</t>
    </r>
  </si>
  <si>
    <r>
      <rPr>
        <sz val="9"/>
        <rFont val="宋体"/>
        <family val="0"/>
      </rPr>
      <t>水利数据资源整合共享、水利综合服务管理平台、水利业务应用系统建设、四水流域洪水预报及调度系统建设、水库信息管理系统</t>
    </r>
  </si>
  <si>
    <r>
      <rPr>
        <sz val="9"/>
        <rFont val="宋体"/>
        <family val="0"/>
      </rPr>
      <t>启动四水流域洪水预报及调度系统建设等</t>
    </r>
  </si>
  <si>
    <r>
      <rPr>
        <sz val="9"/>
        <rFont val="宋体"/>
        <family val="0"/>
      </rPr>
      <t>可研已批复，湘发改高技〔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〕</t>
    </r>
    <r>
      <rPr>
        <sz val="9"/>
        <rFont val="Times New Roman"/>
        <family val="1"/>
      </rPr>
      <t>304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736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</si>
  <si>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湖南省水旱灾害防御中心网信技术部</t>
    </r>
  </si>
  <si>
    <r>
      <rPr>
        <sz val="9"/>
        <rFont val="宋体"/>
        <family val="0"/>
      </rPr>
      <t>袁柯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</si>
</sst>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_ "/>
    <numFmt numFmtId="180" formatCode="0.00_);[Red]\(0.00\)"/>
  </numFmts>
  <fonts count="56">
    <font>
      <sz val="12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黑体"/>
      <family val="3"/>
    </font>
    <font>
      <sz val="22"/>
      <name val="Times New Roman"/>
      <family val="1"/>
    </font>
    <font>
      <b/>
      <sz val="28"/>
      <name val="Times New Roman"/>
      <family val="1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8"/>
      <name val="方正小标宋_GBK"/>
      <family val="4"/>
    </font>
    <font>
      <b/>
      <sz val="9"/>
      <name val="黑体"/>
      <family val="3"/>
    </font>
    <font>
      <vertAlign val="superscript"/>
      <sz val="9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Times New Roman"/>
      <family val="1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35" fillId="0" borderId="0">
      <alignment vertical="center"/>
      <protection/>
    </xf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1" fillId="0" borderId="0" xfId="67" applyFont="1" applyAlignment="1">
      <alignment wrapText="1"/>
      <protection/>
    </xf>
    <xf numFmtId="0" fontId="54" fillId="0" borderId="0" xfId="67" applyFont="1" applyAlignment="1">
      <alignment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49" fontId="1" fillId="33" borderId="9" xfId="0" applyNumberFormat="1" applyFont="1" applyFill="1" applyBorder="1" applyAlignment="1">
      <alignment horizontal="left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34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33" borderId="9" xfId="15" applyFont="1" applyFill="1" applyBorder="1" applyAlignment="1" applyProtection="1">
      <alignment horizontal="left" vertical="center" wrapText="1"/>
      <protection/>
    </xf>
    <xf numFmtId="0" fontId="1" fillId="0" borderId="9" xfId="15" applyFont="1" applyBorder="1" applyAlignment="1" applyProtection="1">
      <alignment horizontal="left" vertical="center" wrapText="1"/>
      <protection/>
    </xf>
    <xf numFmtId="0" fontId="1" fillId="0" borderId="9" xfId="15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15" applyFont="1" applyBorder="1" applyAlignment="1" applyProtection="1">
      <alignment horizontal="left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15" applyFont="1" applyBorder="1" applyAlignment="1" applyProtection="1">
      <alignment horizontal="left" vertical="center" wrapText="1"/>
      <protection/>
    </xf>
    <xf numFmtId="178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left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" fillId="0" borderId="9" xfId="67" applyNumberFormat="1" applyFont="1" applyBorder="1" applyAlignment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NumberFormat="1" applyFont="1" applyFill="1" applyBorder="1" applyAlignment="1">
      <alignment horizontal="left" vertical="center" wrapText="1"/>
    </xf>
    <xf numFmtId="178" fontId="1" fillId="33" borderId="9" xfId="0" applyNumberFormat="1" applyFont="1" applyFill="1" applyBorder="1" applyAlignment="1">
      <alignment horizontal="center" vertical="center" wrapText="1"/>
    </xf>
    <xf numFmtId="179" fontId="1" fillId="33" borderId="9" xfId="0" applyNumberFormat="1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left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 applyProtection="1">
      <alignment horizontal="center" vertical="center" wrapText="1"/>
      <protection/>
    </xf>
    <xf numFmtId="179" fontId="2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left" vertical="center" wrapText="1"/>
    </xf>
    <xf numFmtId="0" fontId="1" fillId="34" borderId="9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176" fontId="1" fillId="34" borderId="9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left" vertical="center" wrapText="1"/>
      <protection/>
    </xf>
    <xf numFmtId="177" fontId="1" fillId="33" borderId="9" xfId="66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  <cellStyle name="常规_附件 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26"/>
  <sheetViews>
    <sheetView showZeros="0" tabSelected="1" view="pageBreakPreview" zoomScale="85" zoomScaleNormal="70" zoomScaleSheetLayoutView="85" workbookViewId="0" topLeftCell="A1">
      <selection activeCell="N11" sqref="N11:N14"/>
    </sheetView>
  </sheetViews>
  <sheetFormatPr defaultColWidth="9.00390625" defaultRowHeight="14.25"/>
  <cols>
    <col min="1" max="1" width="5.875" style="15" customWidth="1"/>
    <col min="2" max="2" width="13.00390625" style="16" customWidth="1"/>
    <col min="3" max="3" width="5.875" style="15" customWidth="1"/>
    <col min="4" max="4" width="15.75390625" style="16" customWidth="1"/>
    <col min="5" max="5" width="19.375" style="16" customWidth="1"/>
    <col min="6" max="7" width="4.375" style="15" customWidth="1"/>
    <col min="8" max="8" width="12.25390625" style="17" customWidth="1"/>
    <col min="9" max="9" width="7.375" style="18" customWidth="1"/>
    <col min="10" max="10" width="6.625" style="18" customWidth="1"/>
    <col min="11" max="11" width="6.875" style="18" customWidth="1"/>
    <col min="12" max="12" width="6.50390625" style="18" customWidth="1"/>
    <col min="13" max="13" width="14.625" style="16" customWidth="1"/>
    <col min="14" max="14" width="13.875" style="16" customWidth="1"/>
    <col min="15" max="15" width="10.375" style="16" customWidth="1"/>
    <col min="16" max="16" width="6.50390625" style="15" customWidth="1"/>
    <col min="17" max="17" width="8.125" style="16" customWidth="1"/>
    <col min="18" max="18" width="8.75390625" style="15" customWidth="1"/>
    <col min="19" max="19" width="12.875" style="16" customWidth="1"/>
    <col min="20" max="20" width="9.00390625" style="17" customWidth="1"/>
    <col min="21" max="22" width="9.375" style="17" bestFit="1" customWidth="1"/>
    <col min="23" max="40" width="9.00390625" style="17" customWidth="1"/>
    <col min="41" max="42" width="9.375" style="17" bestFit="1" customWidth="1"/>
    <col min="43" max="16384" width="9.00390625" style="17" customWidth="1"/>
  </cols>
  <sheetData>
    <row r="1" spans="1:2" ht="33.75" customHeight="1">
      <c r="A1" s="19" t="s">
        <v>0</v>
      </c>
      <c r="B1" s="20"/>
    </row>
    <row r="2" spans="1:19" ht="60.75" customHeight="1">
      <c r="A2" s="21" t="s">
        <v>1</v>
      </c>
      <c r="B2" s="21"/>
      <c r="C2" s="21"/>
      <c r="D2" s="21"/>
      <c r="E2" s="21"/>
      <c r="F2" s="21"/>
      <c r="G2" s="21"/>
      <c r="H2" s="21"/>
      <c r="I2" s="38"/>
      <c r="J2" s="38"/>
      <c r="K2" s="38"/>
      <c r="L2" s="38"/>
      <c r="M2" s="21"/>
      <c r="N2" s="21"/>
      <c r="O2" s="21"/>
      <c r="P2" s="21"/>
      <c r="Q2" s="21"/>
      <c r="R2" s="21"/>
      <c r="S2" s="21"/>
    </row>
    <row r="3" spans="1:19" s="1" customFormat="1" ht="18.75" customHeight="1">
      <c r="A3" s="3"/>
      <c r="B3" s="22"/>
      <c r="C3" s="3"/>
      <c r="D3" s="22"/>
      <c r="E3" s="22"/>
      <c r="F3" s="3"/>
      <c r="G3" s="3"/>
      <c r="I3" s="39"/>
      <c r="J3" s="39"/>
      <c r="K3" s="39"/>
      <c r="L3" s="39"/>
      <c r="M3" s="22"/>
      <c r="N3" s="22"/>
      <c r="O3" s="22"/>
      <c r="P3" s="3"/>
      <c r="Q3" s="22"/>
      <c r="R3" s="3"/>
      <c r="S3" s="22" t="s">
        <v>2</v>
      </c>
    </row>
    <row r="4" spans="1:19" s="2" customFormat="1" ht="22.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23"/>
      <c r="N4" s="23"/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</row>
    <row r="5" spans="1:19" s="2" customFormat="1" ht="39.75" customHeight="1">
      <c r="A5" s="23"/>
      <c r="B5" s="23"/>
      <c r="C5" s="23"/>
      <c r="D5" s="23"/>
      <c r="E5" s="23"/>
      <c r="F5" s="23"/>
      <c r="G5" s="23"/>
      <c r="H5" s="23"/>
      <c r="I5" s="40"/>
      <c r="J5" s="40"/>
      <c r="K5" s="40"/>
      <c r="L5" s="40" t="s">
        <v>20</v>
      </c>
      <c r="M5" s="23" t="s">
        <v>21</v>
      </c>
      <c r="N5" s="23" t="s">
        <v>22</v>
      </c>
      <c r="O5" s="23"/>
      <c r="P5" s="23"/>
      <c r="Q5" s="23"/>
      <c r="R5" s="23"/>
      <c r="S5" s="23"/>
    </row>
    <row r="6" spans="1:19" s="3" customFormat="1" ht="27.7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41">
        <v>9</v>
      </c>
      <c r="J6" s="41">
        <v>10</v>
      </c>
      <c r="K6" s="41">
        <v>11</v>
      </c>
      <c r="L6" s="41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</row>
    <row r="7" spans="1:19" s="1" customFormat="1" ht="27.75" customHeight="1">
      <c r="A7" s="24" t="s">
        <v>23</v>
      </c>
      <c r="B7" s="24"/>
      <c r="C7" s="24"/>
      <c r="D7" s="25"/>
      <c r="E7" s="25"/>
      <c r="F7" s="24"/>
      <c r="G7" s="24"/>
      <c r="H7" s="23" t="s">
        <v>24</v>
      </c>
      <c r="I7" s="40">
        <f aca="true" t="shared" si="0" ref="I7:L9">I11+I86</f>
        <v>10544524</v>
      </c>
      <c r="J7" s="40">
        <f t="shared" si="0"/>
        <v>1629805</v>
      </c>
      <c r="K7" s="40">
        <f t="shared" si="0"/>
        <v>1447091</v>
      </c>
      <c r="L7" s="40">
        <f t="shared" si="0"/>
        <v>2160132</v>
      </c>
      <c r="M7" s="25"/>
      <c r="N7" s="25"/>
      <c r="O7" s="25"/>
      <c r="P7" s="24"/>
      <c r="Q7" s="25"/>
      <c r="R7" s="24"/>
      <c r="S7" s="46" t="s">
        <v>25</v>
      </c>
    </row>
    <row r="8" spans="1:19" s="1" customFormat="1" ht="27.75" customHeight="1">
      <c r="A8" s="24"/>
      <c r="B8" s="24"/>
      <c r="C8" s="24"/>
      <c r="D8" s="25"/>
      <c r="E8" s="25"/>
      <c r="F8" s="24"/>
      <c r="G8" s="24"/>
      <c r="H8" s="23" t="s">
        <v>26</v>
      </c>
      <c r="I8" s="40">
        <f t="shared" si="0"/>
        <v>5169849</v>
      </c>
      <c r="J8" s="40">
        <f t="shared" si="0"/>
        <v>765309</v>
      </c>
      <c r="K8" s="40">
        <f t="shared" si="0"/>
        <v>633148</v>
      </c>
      <c r="L8" s="40">
        <f t="shared" si="0"/>
        <v>1222723</v>
      </c>
      <c r="M8" s="25"/>
      <c r="N8" s="25"/>
      <c r="O8" s="25"/>
      <c r="P8" s="24"/>
      <c r="Q8" s="25"/>
      <c r="R8" s="24"/>
      <c r="S8" s="46"/>
    </row>
    <row r="9" spans="1:19" s="4" customFormat="1" ht="27.75" customHeight="1">
      <c r="A9" s="24"/>
      <c r="B9" s="24"/>
      <c r="C9" s="24"/>
      <c r="D9" s="25"/>
      <c r="E9" s="25"/>
      <c r="F9" s="24"/>
      <c r="G9" s="24"/>
      <c r="H9" s="23" t="s">
        <v>27</v>
      </c>
      <c r="I9" s="40">
        <f t="shared" si="0"/>
        <v>5135200</v>
      </c>
      <c r="J9" s="40">
        <f t="shared" si="0"/>
        <v>831243</v>
      </c>
      <c r="K9" s="40">
        <f t="shared" si="0"/>
        <v>784543</v>
      </c>
      <c r="L9" s="40">
        <f t="shared" si="0"/>
        <v>937409</v>
      </c>
      <c r="M9" s="26"/>
      <c r="N9" s="26"/>
      <c r="O9" s="26"/>
      <c r="P9" s="23"/>
      <c r="Q9" s="26"/>
      <c r="R9" s="23"/>
      <c r="S9" s="46"/>
    </row>
    <row r="10" spans="1:19" s="4" customFormat="1" ht="27.75" customHeight="1">
      <c r="A10" s="24"/>
      <c r="B10" s="24"/>
      <c r="C10" s="24"/>
      <c r="D10" s="25"/>
      <c r="E10" s="25"/>
      <c r="F10" s="24"/>
      <c r="G10" s="24"/>
      <c r="H10" s="23" t="s">
        <v>28</v>
      </c>
      <c r="I10" s="40">
        <f>I14</f>
        <v>239475</v>
      </c>
      <c r="J10" s="40">
        <f>J14</f>
        <v>33253</v>
      </c>
      <c r="K10" s="40">
        <f>K14</f>
        <v>29400</v>
      </c>
      <c r="L10" s="40">
        <f>L14</f>
        <v>0</v>
      </c>
      <c r="M10" s="26"/>
      <c r="N10" s="26"/>
      <c r="O10" s="26"/>
      <c r="P10" s="23"/>
      <c r="Q10" s="26"/>
      <c r="R10" s="23"/>
      <c r="S10" s="46"/>
    </row>
    <row r="11" spans="1:19" s="4" customFormat="1" ht="27.75" customHeight="1">
      <c r="A11" s="23" t="s">
        <v>29</v>
      </c>
      <c r="B11" s="26" t="s">
        <v>30</v>
      </c>
      <c r="C11" s="23"/>
      <c r="D11" s="26"/>
      <c r="E11" s="26"/>
      <c r="F11" s="23"/>
      <c r="G11" s="23"/>
      <c r="H11" s="23" t="s">
        <v>24</v>
      </c>
      <c r="I11" s="40">
        <f aca="true" t="shared" si="1" ref="I11:L13">I15+I35+I47+I53+I59</f>
        <v>5091383</v>
      </c>
      <c r="J11" s="40">
        <f t="shared" si="1"/>
        <v>1069373</v>
      </c>
      <c r="K11" s="40">
        <f t="shared" si="1"/>
        <v>1016582</v>
      </c>
      <c r="L11" s="40">
        <f t="shared" si="1"/>
        <v>1125732</v>
      </c>
      <c r="M11" s="26"/>
      <c r="N11" s="26"/>
      <c r="O11" s="26"/>
      <c r="P11" s="23"/>
      <c r="Q11" s="26"/>
      <c r="R11" s="23"/>
      <c r="S11" s="26"/>
    </row>
    <row r="12" spans="1:19" s="4" customFormat="1" ht="27.75" customHeight="1">
      <c r="A12" s="23"/>
      <c r="B12" s="26"/>
      <c r="C12" s="23"/>
      <c r="D12" s="26"/>
      <c r="E12" s="26"/>
      <c r="F12" s="23"/>
      <c r="G12" s="23"/>
      <c r="H12" s="24" t="s">
        <v>31</v>
      </c>
      <c r="I12" s="40">
        <f t="shared" si="1"/>
        <v>2522787</v>
      </c>
      <c r="J12" s="40">
        <f t="shared" si="1"/>
        <v>529420</v>
      </c>
      <c r="K12" s="40">
        <f t="shared" si="1"/>
        <v>459866</v>
      </c>
      <c r="L12" s="40">
        <f t="shared" si="1"/>
        <v>658735</v>
      </c>
      <c r="M12" s="26"/>
      <c r="N12" s="26"/>
      <c r="O12" s="26"/>
      <c r="P12" s="23"/>
      <c r="Q12" s="26"/>
      <c r="R12" s="23"/>
      <c r="S12" s="26"/>
    </row>
    <row r="13" spans="1:19" s="4" customFormat="1" ht="27.75" customHeight="1">
      <c r="A13" s="23"/>
      <c r="B13" s="26"/>
      <c r="C13" s="23"/>
      <c r="D13" s="26"/>
      <c r="E13" s="26"/>
      <c r="F13" s="23"/>
      <c r="G13" s="23"/>
      <c r="H13" s="24" t="s">
        <v>32</v>
      </c>
      <c r="I13" s="40">
        <f t="shared" si="1"/>
        <v>2329121</v>
      </c>
      <c r="J13" s="40">
        <f t="shared" si="1"/>
        <v>506700</v>
      </c>
      <c r="K13" s="40">
        <f t="shared" si="1"/>
        <v>527316</v>
      </c>
      <c r="L13" s="40">
        <f t="shared" si="1"/>
        <v>466997</v>
      </c>
      <c r="M13" s="26"/>
      <c r="N13" s="26"/>
      <c r="O13" s="26"/>
      <c r="P13" s="23"/>
      <c r="Q13" s="26"/>
      <c r="R13" s="23"/>
      <c r="S13" s="26"/>
    </row>
    <row r="14" spans="1:19" s="4" customFormat="1" ht="27.75" customHeight="1">
      <c r="A14" s="23"/>
      <c r="B14" s="26"/>
      <c r="C14" s="23"/>
      <c r="D14" s="26"/>
      <c r="E14" s="26"/>
      <c r="F14" s="23"/>
      <c r="G14" s="23"/>
      <c r="H14" s="24" t="s">
        <v>33</v>
      </c>
      <c r="I14" s="40">
        <f>I18</f>
        <v>239475</v>
      </c>
      <c r="J14" s="40">
        <f>J18</f>
        <v>33253</v>
      </c>
      <c r="K14" s="40">
        <f>K18</f>
        <v>29400</v>
      </c>
      <c r="L14" s="40">
        <f>L18</f>
        <v>0</v>
      </c>
      <c r="M14" s="26"/>
      <c r="N14" s="26"/>
      <c r="O14" s="26"/>
      <c r="P14" s="23"/>
      <c r="Q14" s="26"/>
      <c r="R14" s="23"/>
      <c r="S14" s="26"/>
    </row>
    <row r="15" spans="1:19" s="1" customFormat="1" ht="27.75" customHeight="1">
      <c r="A15" s="23" t="s">
        <v>34</v>
      </c>
      <c r="B15" s="26" t="s">
        <v>35</v>
      </c>
      <c r="C15" s="24"/>
      <c r="D15" s="25"/>
      <c r="E15" s="25"/>
      <c r="F15" s="24"/>
      <c r="G15" s="24"/>
      <c r="H15" s="23" t="s">
        <v>24</v>
      </c>
      <c r="I15" s="41">
        <f aca="true" t="shared" si="2" ref="I15:L18">I19+AC19+I23+I27</f>
        <v>2128551</v>
      </c>
      <c r="J15" s="41">
        <f t="shared" si="2"/>
        <v>431943</v>
      </c>
      <c r="K15" s="41">
        <f t="shared" si="2"/>
        <v>407346</v>
      </c>
      <c r="L15" s="41">
        <f t="shared" si="2"/>
        <v>406069</v>
      </c>
      <c r="M15" s="25"/>
      <c r="N15" s="25"/>
      <c r="O15" s="25"/>
      <c r="P15" s="24"/>
      <c r="Q15" s="25"/>
      <c r="R15" s="24"/>
      <c r="S15" s="25"/>
    </row>
    <row r="16" spans="1:19" s="5" customFormat="1" ht="27.75" customHeight="1">
      <c r="A16" s="23"/>
      <c r="B16" s="26"/>
      <c r="C16" s="24"/>
      <c r="D16" s="25"/>
      <c r="E16" s="25"/>
      <c r="F16" s="24"/>
      <c r="G16" s="24"/>
      <c r="H16" s="24" t="s">
        <v>31</v>
      </c>
      <c r="I16" s="41">
        <f t="shared" si="2"/>
        <v>838981</v>
      </c>
      <c r="J16" s="41">
        <f t="shared" si="2"/>
        <v>181800</v>
      </c>
      <c r="K16" s="41">
        <f t="shared" si="2"/>
        <v>136800</v>
      </c>
      <c r="L16" s="41">
        <f t="shared" si="2"/>
        <v>207971</v>
      </c>
      <c r="M16" s="25"/>
      <c r="N16" s="25"/>
      <c r="O16" s="25"/>
      <c r="P16" s="24"/>
      <c r="Q16" s="25"/>
      <c r="R16" s="24"/>
      <c r="S16" s="25"/>
    </row>
    <row r="17" spans="1:19" s="5" customFormat="1" ht="27.75" customHeight="1">
      <c r="A17" s="23"/>
      <c r="B17" s="26"/>
      <c r="C17" s="24"/>
      <c r="D17" s="25"/>
      <c r="E17" s="25"/>
      <c r="F17" s="24"/>
      <c r="G17" s="24"/>
      <c r="H17" s="24" t="s">
        <v>32</v>
      </c>
      <c r="I17" s="41">
        <f t="shared" si="2"/>
        <v>1050095</v>
      </c>
      <c r="J17" s="41">
        <f t="shared" si="2"/>
        <v>216890</v>
      </c>
      <c r="K17" s="41">
        <f t="shared" si="2"/>
        <v>241146</v>
      </c>
      <c r="L17" s="41">
        <f t="shared" si="2"/>
        <v>198098</v>
      </c>
      <c r="M17" s="25"/>
      <c r="N17" s="25"/>
      <c r="O17" s="25"/>
      <c r="P17" s="24"/>
      <c r="Q17" s="25"/>
      <c r="R17" s="24"/>
      <c r="S17" s="25"/>
    </row>
    <row r="18" spans="1:19" s="5" customFormat="1" ht="27.75" customHeight="1">
      <c r="A18" s="23"/>
      <c r="B18" s="26"/>
      <c r="C18" s="24"/>
      <c r="D18" s="25"/>
      <c r="E18" s="25"/>
      <c r="F18" s="24"/>
      <c r="G18" s="24"/>
      <c r="H18" s="24" t="s">
        <v>33</v>
      </c>
      <c r="I18" s="41">
        <f t="shared" si="2"/>
        <v>239475</v>
      </c>
      <c r="J18" s="41">
        <f t="shared" si="2"/>
        <v>33253</v>
      </c>
      <c r="K18" s="41">
        <f t="shared" si="2"/>
        <v>29400</v>
      </c>
      <c r="L18" s="41">
        <f t="shared" si="2"/>
        <v>0</v>
      </c>
      <c r="M18" s="25"/>
      <c r="N18" s="25"/>
      <c r="O18" s="25"/>
      <c r="P18" s="24"/>
      <c r="Q18" s="25"/>
      <c r="R18" s="24"/>
      <c r="S18" s="25"/>
    </row>
    <row r="19" spans="1:42" s="6" customFormat="1" ht="27.75" customHeight="1">
      <c r="A19" s="27">
        <v>1</v>
      </c>
      <c r="B19" s="25" t="s">
        <v>36</v>
      </c>
      <c r="C19" s="27" t="s">
        <v>37</v>
      </c>
      <c r="D19" s="28" t="s">
        <v>38</v>
      </c>
      <c r="E19" s="28" t="s">
        <v>39</v>
      </c>
      <c r="F19" s="27">
        <v>2016</v>
      </c>
      <c r="G19" s="27">
        <v>2022</v>
      </c>
      <c r="H19" s="23" t="s">
        <v>24</v>
      </c>
      <c r="I19" s="42">
        <v>289270</v>
      </c>
      <c r="J19" s="41">
        <f>SUM(J20:J22)</f>
        <v>180000</v>
      </c>
      <c r="K19" s="41">
        <v>165996</v>
      </c>
      <c r="L19" s="41">
        <v>50000</v>
      </c>
      <c r="M19" s="25" t="s">
        <v>40</v>
      </c>
      <c r="N19" s="25" t="s">
        <v>41</v>
      </c>
      <c r="O19" s="25" t="s">
        <v>42</v>
      </c>
      <c r="P19" s="24" t="s">
        <v>43</v>
      </c>
      <c r="Q19" s="25" t="s">
        <v>44</v>
      </c>
      <c r="R19" s="24" t="s">
        <v>45</v>
      </c>
      <c r="S19" s="25"/>
      <c r="U19" s="47">
        <v>2</v>
      </c>
      <c r="V19" s="48" t="s">
        <v>46</v>
      </c>
      <c r="W19" s="27" t="s">
        <v>37</v>
      </c>
      <c r="X19" s="47" t="s">
        <v>47</v>
      </c>
      <c r="Y19" s="27" t="s">
        <v>48</v>
      </c>
      <c r="Z19" s="47">
        <v>2021</v>
      </c>
      <c r="AA19" s="47">
        <v>2022</v>
      </c>
      <c r="AB19" s="23" t="s">
        <v>24</v>
      </c>
      <c r="AC19" s="55">
        <f>SUM(AC20:AC22)</f>
        <v>222712</v>
      </c>
      <c r="AD19" s="55">
        <v>189443</v>
      </c>
      <c r="AE19" s="55">
        <v>156174</v>
      </c>
      <c r="AF19" s="55">
        <f>AC19-AD19</f>
        <v>33269</v>
      </c>
      <c r="AG19" s="47" t="s">
        <v>49</v>
      </c>
      <c r="AH19" s="47" t="s">
        <v>50</v>
      </c>
      <c r="AI19" s="47" t="s">
        <v>51</v>
      </c>
      <c r="AJ19" s="47" t="s">
        <v>52</v>
      </c>
      <c r="AK19" s="47" t="s">
        <v>53</v>
      </c>
      <c r="AL19" s="47" t="s">
        <v>54</v>
      </c>
      <c r="AM19" s="47"/>
      <c r="AN19" s="1">
        <v>33269</v>
      </c>
      <c r="AO19" s="1">
        <f>AN19*0.45</f>
        <v>14971.050000000001</v>
      </c>
      <c r="AP19" s="1">
        <f>AN19-AO19</f>
        <v>18297.949999999997</v>
      </c>
    </row>
    <row r="20" spans="1:42" s="6" customFormat="1" ht="27.75" customHeight="1">
      <c r="A20" s="27"/>
      <c r="B20" s="25"/>
      <c r="C20" s="27"/>
      <c r="D20" s="28"/>
      <c r="E20" s="28"/>
      <c r="F20" s="27"/>
      <c r="G20" s="27"/>
      <c r="H20" s="24" t="s">
        <v>31</v>
      </c>
      <c r="I20" s="42">
        <v>141870</v>
      </c>
      <c r="J20" s="41">
        <v>105000</v>
      </c>
      <c r="K20" s="41">
        <v>85000</v>
      </c>
      <c r="L20" s="41">
        <v>36000</v>
      </c>
      <c r="M20" s="25"/>
      <c r="N20" s="25"/>
      <c r="O20" s="25"/>
      <c r="P20" s="24"/>
      <c r="Q20" s="25"/>
      <c r="R20" s="24"/>
      <c r="S20" s="25"/>
      <c r="T20" s="6">
        <f>I20-J20</f>
        <v>36870</v>
      </c>
      <c r="U20" s="49"/>
      <c r="V20" s="50"/>
      <c r="W20" s="27"/>
      <c r="X20" s="49"/>
      <c r="Y20" s="27"/>
      <c r="Z20" s="49"/>
      <c r="AA20" s="49"/>
      <c r="AB20" s="24" t="s">
        <v>31</v>
      </c>
      <c r="AC20" s="55">
        <f>51800+14971</f>
        <v>66771</v>
      </c>
      <c r="AD20" s="55">
        <v>51800</v>
      </c>
      <c r="AE20" s="55">
        <v>51800</v>
      </c>
      <c r="AF20" s="55">
        <f>AC20-AD20</f>
        <v>14971</v>
      </c>
      <c r="AG20" s="49"/>
      <c r="AH20" s="49"/>
      <c r="AI20" s="49"/>
      <c r="AJ20" s="49"/>
      <c r="AK20" s="49"/>
      <c r="AL20" s="49"/>
      <c r="AM20" s="49"/>
      <c r="AN20" s="1"/>
      <c r="AO20" s="1"/>
      <c r="AP20" s="1"/>
    </row>
    <row r="21" spans="1:42" s="6" customFormat="1" ht="27.75" customHeight="1">
      <c r="A21" s="27"/>
      <c r="B21" s="25"/>
      <c r="C21" s="27"/>
      <c r="D21" s="28"/>
      <c r="E21" s="28"/>
      <c r="F21" s="27"/>
      <c r="G21" s="27"/>
      <c r="H21" s="24" t="s">
        <v>32</v>
      </c>
      <c r="I21" s="42">
        <v>122225</v>
      </c>
      <c r="J21" s="41">
        <v>75000</v>
      </c>
      <c r="K21" s="41">
        <f>K19-K20</f>
        <v>80996</v>
      </c>
      <c r="L21" s="41">
        <v>14000</v>
      </c>
      <c r="M21" s="25"/>
      <c r="N21" s="25"/>
      <c r="O21" s="25"/>
      <c r="P21" s="24"/>
      <c r="Q21" s="25"/>
      <c r="R21" s="24"/>
      <c r="S21" s="25"/>
      <c r="T21" s="6">
        <f>I21-J21</f>
        <v>47225</v>
      </c>
      <c r="U21" s="49"/>
      <c r="V21" s="50"/>
      <c r="W21" s="27"/>
      <c r="X21" s="49"/>
      <c r="Y21" s="27"/>
      <c r="Z21" s="49"/>
      <c r="AA21" s="49"/>
      <c r="AB21" s="24" t="s">
        <v>32</v>
      </c>
      <c r="AC21" s="55">
        <f>104390+18298</f>
        <v>122688</v>
      </c>
      <c r="AD21" s="55">
        <v>104390</v>
      </c>
      <c r="AE21" s="55">
        <v>74974</v>
      </c>
      <c r="AF21" s="55">
        <f>AC21-AD21</f>
        <v>18298</v>
      </c>
      <c r="AG21" s="49"/>
      <c r="AH21" s="49"/>
      <c r="AI21" s="49"/>
      <c r="AJ21" s="49"/>
      <c r="AK21" s="49"/>
      <c r="AL21" s="49"/>
      <c r="AM21" s="49"/>
      <c r="AN21" s="1"/>
      <c r="AO21" s="1"/>
      <c r="AP21" s="1"/>
    </row>
    <row r="22" spans="1:42" s="7" customFormat="1" ht="27.75" customHeight="1">
      <c r="A22" s="27"/>
      <c r="B22" s="25"/>
      <c r="C22" s="27"/>
      <c r="D22" s="28"/>
      <c r="E22" s="28"/>
      <c r="F22" s="27"/>
      <c r="G22" s="27"/>
      <c r="H22" s="24" t="s">
        <v>33</v>
      </c>
      <c r="I22" s="42">
        <f>I19-I20-I21</f>
        <v>25175</v>
      </c>
      <c r="J22" s="42"/>
      <c r="K22" s="42"/>
      <c r="L22" s="41"/>
      <c r="M22" s="25"/>
      <c r="N22" s="25"/>
      <c r="O22" s="25"/>
      <c r="P22" s="24"/>
      <c r="Q22" s="25"/>
      <c r="R22" s="24"/>
      <c r="S22" s="25"/>
      <c r="T22" s="6">
        <f>I22-J22</f>
        <v>25175</v>
      </c>
      <c r="U22" s="51"/>
      <c r="V22" s="52"/>
      <c r="W22" s="27"/>
      <c r="X22" s="51"/>
      <c r="Y22" s="27"/>
      <c r="Z22" s="51"/>
      <c r="AA22" s="51"/>
      <c r="AB22" s="24" t="s">
        <v>33</v>
      </c>
      <c r="AC22" s="55">
        <v>33253</v>
      </c>
      <c r="AD22" s="55">
        <v>33253</v>
      </c>
      <c r="AE22" s="55">
        <v>29400</v>
      </c>
      <c r="AF22" s="55"/>
      <c r="AG22" s="51"/>
      <c r="AH22" s="51"/>
      <c r="AI22" s="51"/>
      <c r="AJ22" s="51"/>
      <c r="AK22" s="51"/>
      <c r="AL22" s="51"/>
      <c r="AM22" s="51"/>
      <c r="AN22" s="1"/>
      <c r="AO22" s="1"/>
      <c r="AP22" s="1"/>
    </row>
    <row r="23" spans="1:19" s="1" customFormat="1" ht="27.75" customHeight="1">
      <c r="A23" s="24">
        <v>2</v>
      </c>
      <c r="B23" s="25" t="s">
        <v>55</v>
      </c>
      <c r="C23" s="24" t="s">
        <v>37</v>
      </c>
      <c r="D23" s="29" t="s">
        <v>56</v>
      </c>
      <c r="E23" s="25" t="s">
        <v>57</v>
      </c>
      <c r="F23" s="24">
        <v>2020</v>
      </c>
      <c r="G23" s="24">
        <v>2025</v>
      </c>
      <c r="H23" s="23" t="s">
        <v>24</v>
      </c>
      <c r="I23" s="41">
        <v>1024788</v>
      </c>
      <c r="J23" s="41">
        <v>62500</v>
      </c>
      <c r="K23" s="41">
        <v>15176</v>
      </c>
      <c r="L23" s="41">
        <v>200000</v>
      </c>
      <c r="M23" s="25" t="s">
        <v>40</v>
      </c>
      <c r="N23" s="29" t="s">
        <v>58</v>
      </c>
      <c r="O23" s="25" t="s">
        <v>59</v>
      </c>
      <c r="P23" s="24" t="s">
        <v>60</v>
      </c>
      <c r="Q23" s="25" t="s">
        <v>61</v>
      </c>
      <c r="R23" s="24" t="s">
        <v>62</v>
      </c>
      <c r="S23" s="46" t="s">
        <v>63</v>
      </c>
    </row>
    <row r="24" spans="1:19" s="1" customFormat="1" ht="27.75" customHeight="1">
      <c r="A24" s="24"/>
      <c r="B24" s="25"/>
      <c r="C24" s="24"/>
      <c r="D24" s="30"/>
      <c r="E24" s="25"/>
      <c r="F24" s="24"/>
      <c r="G24" s="24"/>
      <c r="H24" s="24" t="s">
        <v>31</v>
      </c>
      <c r="I24" s="41">
        <v>393628</v>
      </c>
      <c r="J24" s="41">
        <v>25000</v>
      </c>
      <c r="K24" s="41"/>
      <c r="L24" s="41">
        <v>80000</v>
      </c>
      <c r="M24" s="25"/>
      <c r="N24" s="30"/>
      <c r="O24" s="25"/>
      <c r="P24" s="24"/>
      <c r="Q24" s="25"/>
      <c r="R24" s="24"/>
      <c r="S24" s="46"/>
    </row>
    <row r="25" spans="1:19" s="1" customFormat="1" ht="27.75" customHeight="1">
      <c r="A25" s="24"/>
      <c r="B25" s="25"/>
      <c r="C25" s="24"/>
      <c r="D25" s="30"/>
      <c r="E25" s="25"/>
      <c r="F25" s="24"/>
      <c r="G25" s="24"/>
      <c r="H25" s="24" t="s">
        <v>32</v>
      </c>
      <c r="I25" s="41">
        <v>590442</v>
      </c>
      <c r="J25" s="41">
        <v>37500</v>
      </c>
      <c r="K25" s="41">
        <v>15176</v>
      </c>
      <c r="L25" s="41">
        <v>120000</v>
      </c>
      <c r="M25" s="25"/>
      <c r="N25" s="30"/>
      <c r="O25" s="25"/>
      <c r="P25" s="24"/>
      <c r="Q25" s="25"/>
      <c r="R25" s="24"/>
      <c r="S25" s="46"/>
    </row>
    <row r="26" spans="1:19" s="1" customFormat="1" ht="27.75" customHeight="1">
      <c r="A26" s="24"/>
      <c r="B26" s="25"/>
      <c r="C26" s="24"/>
      <c r="D26" s="30"/>
      <c r="E26" s="25"/>
      <c r="F26" s="24"/>
      <c r="G26" s="24"/>
      <c r="H26" s="24" t="s">
        <v>33</v>
      </c>
      <c r="I26" s="41">
        <v>40718</v>
      </c>
      <c r="J26" s="41"/>
      <c r="K26" s="41"/>
      <c r="L26" s="41"/>
      <c r="M26" s="25"/>
      <c r="N26" s="30"/>
      <c r="O26" s="25"/>
      <c r="P26" s="24"/>
      <c r="Q26" s="25"/>
      <c r="R26" s="24"/>
      <c r="S26" s="46"/>
    </row>
    <row r="27" spans="1:20" s="1" customFormat="1" ht="27.75" customHeight="1">
      <c r="A27" s="24">
        <v>3</v>
      </c>
      <c r="B27" s="25" t="s">
        <v>64</v>
      </c>
      <c r="C27" s="24" t="s">
        <v>37</v>
      </c>
      <c r="D27" s="25" t="s">
        <v>65</v>
      </c>
      <c r="E27" s="25" t="s">
        <v>66</v>
      </c>
      <c r="F27" s="24">
        <v>2020</v>
      </c>
      <c r="G27" s="24">
        <v>2024</v>
      </c>
      <c r="H27" s="24" t="s">
        <v>67</v>
      </c>
      <c r="I27" s="41">
        <f>SUM(I28:I30)</f>
        <v>591781</v>
      </c>
      <c r="J27" s="41"/>
      <c r="K27" s="41">
        <v>70000</v>
      </c>
      <c r="L27" s="41">
        <v>122800</v>
      </c>
      <c r="M27" s="25" t="s">
        <v>68</v>
      </c>
      <c r="N27" s="25" t="s">
        <v>69</v>
      </c>
      <c r="O27" s="25" t="s">
        <v>70</v>
      </c>
      <c r="P27" s="24" t="s">
        <v>71</v>
      </c>
      <c r="Q27" s="25" t="s">
        <v>72</v>
      </c>
      <c r="R27" s="24" t="s">
        <v>73</v>
      </c>
      <c r="S27" s="46" t="s">
        <v>63</v>
      </c>
      <c r="T27" s="1" t="s">
        <v>74</v>
      </c>
    </row>
    <row r="28" spans="1:19" s="1" customFormat="1" ht="27.75" customHeight="1">
      <c r="A28" s="24"/>
      <c r="B28" s="25"/>
      <c r="C28" s="24"/>
      <c r="D28" s="25"/>
      <c r="E28" s="25"/>
      <c r="F28" s="24"/>
      <c r="G28" s="24"/>
      <c r="H28" s="24" t="s">
        <v>31</v>
      </c>
      <c r="I28" s="41">
        <v>236712</v>
      </c>
      <c r="J28" s="41"/>
      <c r="K28" s="41"/>
      <c r="L28" s="41">
        <v>77000</v>
      </c>
      <c r="M28" s="25"/>
      <c r="N28" s="25"/>
      <c r="O28" s="25"/>
      <c r="P28" s="24"/>
      <c r="Q28" s="25"/>
      <c r="R28" s="24"/>
      <c r="S28" s="46"/>
    </row>
    <row r="29" spans="1:19" s="1" customFormat="1" ht="27.75" customHeight="1">
      <c r="A29" s="24"/>
      <c r="B29" s="25"/>
      <c r="C29" s="24"/>
      <c r="D29" s="25"/>
      <c r="E29" s="25"/>
      <c r="F29" s="24"/>
      <c r="G29" s="24"/>
      <c r="H29" s="24" t="s">
        <v>32</v>
      </c>
      <c r="I29" s="41">
        <v>214740</v>
      </c>
      <c r="J29" s="41"/>
      <c r="K29" s="41">
        <v>70000</v>
      </c>
      <c r="L29" s="41">
        <v>45800</v>
      </c>
      <c r="M29" s="25"/>
      <c r="N29" s="25"/>
      <c r="O29" s="25"/>
      <c r="P29" s="24"/>
      <c r="Q29" s="25"/>
      <c r="R29" s="24"/>
      <c r="S29" s="46"/>
    </row>
    <row r="30" spans="1:19" s="1" customFormat="1" ht="27.75" customHeight="1">
      <c r="A30" s="24"/>
      <c r="B30" s="25"/>
      <c r="C30" s="24"/>
      <c r="D30" s="25"/>
      <c r="E30" s="25"/>
      <c r="F30" s="24"/>
      <c r="G30" s="24"/>
      <c r="H30" s="24" t="s">
        <v>33</v>
      </c>
      <c r="I30" s="41">
        <v>140329</v>
      </c>
      <c r="J30" s="41"/>
      <c r="K30" s="41"/>
      <c r="L30" s="41"/>
      <c r="M30" s="25"/>
      <c r="N30" s="25"/>
      <c r="O30" s="25"/>
      <c r="P30" s="24"/>
      <c r="Q30" s="25"/>
      <c r="R30" s="24"/>
      <c r="S30" s="46"/>
    </row>
    <row r="31" spans="1:19" s="1" customFormat="1" ht="27.75" customHeight="1">
      <c r="A31" s="24">
        <v>4</v>
      </c>
      <c r="B31" s="25" t="s">
        <v>75</v>
      </c>
      <c r="C31" s="27" t="s">
        <v>37</v>
      </c>
      <c r="D31" s="25" t="s">
        <v>76</v>
      </c>
      <c r="E31" s="25" t="s">
        <v>77</v>
      </c>
      <c r="F31" s="27">
        <v>2021</v>
      </c>
      <c r="G31" s="27">
        <v>2024</v>
      </c>
      <c r="H31" s="24" t="s">
        <v>67</v>
      </c>
      <c r="I31" s="41">
        <v>452796</v>
      </c>
      <c r="J31" s="41"/>
      <c r="K31" s="41"/>
      <c r="L31" s="41">
        <f>SUM(L32:L34)</f>
        <v>145000</v>
      </c>
      <c r="M31" s="25" t="s">
        <v>78</v>
      </c>
      <c r="N31" s="25" t="s">
        <v>79</v>
      </c>
      <c r="O31" s="25" t="s">
        <v>80</v>
      </c>
      <c r="P31" s="24" t="s">
        <v>81</v>
      </c>
      <c r="Q31" s="25" t="s">
        <v>82</v>
      </c>
      <c r="R31" s="24" t="s">
        <v>83</v>
      </c>
      <c r="S31" s="53" t="s">
        <v>84</v>
      </c>
    </row>
    <row r="32" spans="1:19" s="1" customFormat="1" ht="27.75" customHeight="1">
      <c r="A32" s="24"/>
      <c r="B32" s="25"/>
      <c r="C32" s="27"/>
      <c r="D32" s="25"/>
      <c r="E32" s="25"/>
      <c r="F32" s="27"/>
      <c r="G32" s="27"/>
      <c r="H32" s="24" t="s">
        <v>31</v>
      </c>
      <c r="I32" s="41">
        <v>260000</v>
      </c>
      <c r="J32" s="41"/>
      <c r="K32" s="41"/>
      <c r="L32" s="41">
        <v>100000</v>
      </c>
      <c r="M32" s="25"/>
      <c r="N32" s="25"/>
      <c r="O32" s="25"/>
      <c r="P32" s="24"/>
      <c r="Q32" s="25"/>
      <c r="R32" s="24"/>
      <c r="S32" s="24"/>
    </row>
    <row r="33" spans="1:19" s="1" customFormat="1" ht="27.75" customHeight="1">
      <c r="A33" s="24"/>
      <c r="B33" s="25"/>
      <c r="C33" s="27"/>
      <c r="D33" s="25"/>
      <c r="E33" s="25"/>
      <c r="F33" s="27"/>
      <c r="G33" s="27"/>
      <c r="H33" s="24" t="s">
        <v>32</v>
      </c>
      <c r="I33" s="41">
        <v>92796</v>
      </c>
      <c r="J33" s="40"/>
      <c r="K33" s="40"/>
      <c r="L33" s="41">
        <v>35000</v>
      </c>
      <c r="M33" s="25"/>
      <c r="N33" s="25"/>
      <c r="O33" s="25"/>
      <c r="P33" s="24"/>
      <c r="Q33" s="25"/>
      <c r="R33" s="24"/>
      <c r="S33" s="24"/>
    </row>
    <row r="34" spans="1:19" s="1" customFormat="1" ht="27.75" customHeight="1">
      <c r="A34" s="24"/>
      <c r="B34" s="25"/>
      <c r="C34" s="27"/>
      <c r="D34" s="25"/>
      <c r="E34" s="25"/>
      <c r="F34" s="27"/>
      <c r="G34" s="27"/>
      <c r="H34" s="24" t="s">
        <v>33</v>
      </c>
      <c r="I34" s="41">
        <v>100000</v>
      </c>
      <c r="J34" s="40"/>
      <c r="K34" s="40"/>
      <c r="L34" s="41">
        <v>10000</v>
      </c>
      <c r="M34" s="25"/>
      <c r="N34" s="25"/>
      <c r="O34" s="25"/>
      <c r="P34" s="24"/>
      <c r="Q34" s="25"/>
      <c r="R34" s="24"/>
      <c r="S34" s="24"/>
    </row>
    <row r="35" spans="1:19" s="4" customFormat="1" ht="27.75" customHeight="1">
      <c r="A35" s="23" t="s">
        <v>85</v>
      </c>
      <c r="B35" s="31" t="s">
        <v>86</v>
      </c>
      <c r="C35" s="23"/>
      <c r="D35" s="26"/>
      <c r="E35" s="26"/>
      <c r="F35" s="23"/>
      <c r="G35" s="23"/>
      <c r="H35" s="23" t="s">
        <v>24</v>
      </c>
      <c r="I35" s="40">
        <f>I38+I41+I44</f>
        <v>1291308</v>
      </c>
      <c r="J35" s="40">
        <f>J38+J41+J44</f>
        <v>360530</v>
      </c>
      <c r="K35" s="40">
        <f>K38+K41+K44</f>
        <v>355000</v>
      </c>
      <c r="L35" s="40">
        <f>L38+L41+L44</f>
        <v>456832</v>
      </c>
      <c r="M35" s="26"/>
      <c r="N35" s="26"/>
      <c r="O35" s="26"/>
      <c r="P35" s="23"/>
      <c r="Q35" s="26"/>
      <c r="R35" s="23"/>
      <c r="S35" s="26"/>
    </row>
    <row r="36" spans="1:19" s="4" customFormat="1" ht="27.75" customHeight="1">
      <c r="A36" s="23"/>
      <c r="B36" s="26"/>
      <c r="C36" s="23"/>
      <c r="D36" s="26"/>
      <c r="E36" s="26"/>
      <c r="F36" s="23"/>
      <c r="G36" s="23"/>
      <c r="H36" s="23" t="s">
        <v>26</v>
      </c>
      <c r="I36" s="40">
        <f>I39+I42+I45</f>
        <v>799870</v>
      </c>
      <c r="J36" s="40">
        <f>J39+J42+J45</f>
        <v>225720</v>
      </c>
      <c r="K36" s="40">
        <f>K39+K42+K45</f>
        <v>204066</v>
      </c>
      <c r="L36" s="40">
        <f>L39+L42+L45</f>
        <v>289782</v>
      </c>
      <c r="M36" s="26"/>
      <c r="N36" s="26"/>
      <c r="O36" s="26"/>
      <c r="P36" s="23"/>
      <c r="Q36" s="26"/>
      <c r="R36" s="23"/>
      <c r="S36" s="26"/>
    </row>
    <row r="37" spans="1:19" s="4" customFormat="1" ht="27.75" customHeight="1">
      <c r="A37" s="23"/>
      <c r="B37" s="26"/>
      <c r="C37" s="23"/>
      <c r="D37" s="26"/>
      <c r="E37" s="26"/>
      <c r="F37" s="23"/>
      <c r="G37" s="23"/>
      <c r="H37" s="23" t="s">
        <v>27</v>
      </c>
      <c r="I37" s="40">
        <f>I40+I43+I46</f>
        <v>491438</v>
      </c>
      <c r="J37" s="40">
        <f>J40+J43+J46</f>
        <v>134810</v>
      </c>
      <c r="K37" s="40">
        <f>K40+K43+K46</f>
        <v>150934</v>
      </c>
      <c r="L37" s="40">
        <f>L40+L43+L46</f>
        <v>167050</v>
      </c>
      <c r="M37" s="26"/>
      <c r="N37" s="26"/>
      <c r="O37" s="26"/>
      <c r="P37" s="23"/>
      <c r="Q37" s="26"/>
      <c r="R37" s="23"/>
      <c r="S37" s="26"/>
    </row>
    <row r="38" spans="1:19" s="1" customFormat="1" ht="27.75" customHeight="1">
      <c r="A38" s="24">
        <v>1</v>
      </c>
      <c r="B38" s="25" t="s">
        <v>87</v>
      </c>
      <c r="C38" s="24" t="s">
        <v>37</v>
      </c>
      <c r="D38" s="29" t="s">
        <v>88</v>
      </c>
      <c r="E38" s="32" t="s">
        <v>89</v>
      </c>
      <c r="F38" s="24">
        <v>2021</v>
      </c>
      <c r="G38" s="24">
        <v>2024</v>
      </c>
      <c r="H38" s="33" t="s">
        <v>67</v>
      </c>
      <c r="I38" s="41">
        <v>773946</v>
      </c>
      <c r="J38" s="41"/>
      <c r="K38" s="41"/>
      <c r="L38" s="43">
        <v>300000</v>
      </c>
      <c r="M38" s="25" t="s">
        <v>90</v>
      </c>
      <c r="N38" s="25" t="s">
        <v>91</v>
      </c>
      <c r="O38" s="25" t="s">
        <v>92</v>
      </c>
      <c r="P38" s="24" t="s">
        <v>93</v>
      </c>
      <c r="Q38" s="25" t="s">
        <v>94</v>
      </c>
      <c r="R38" s="24" t="s">
        <v>95</v>
      </c>
      <c r="S38" s="25" t="s">
        <v>63</v>
      </c>
    </row>
    <row r="39" spans="1:19" s="1" customFormat="1" ht="27.75" customHeight="1">
      <c r="A39" s="24"/>
      <c r="B39" s="25"/>
      <c r="C39" s="24"/>
      <c r="D39" s="30"/>
      <c r="E39" s="25"/>
      <c r="F39" s="24"/>
      <c r="G39" s="24"/>
      <c r="H39" s="33" t="s">
        <v>31</v>
      </c>
      <c r="I39" s="41">
        <v>464368</v>
      </c>
      <c r="J39" s="41"/>
      <c r="K39" s="41"/>
      <c r="L39" s="43">
        <f>L38*0.6</f>
        <v>180000</v>
      </c>
      <c r="M39" s="25"/>
      <c r="N39" s="25"/>
      <c r="O39" s="25"/>
      <c r="P39" s="24"/>
      <c r="Q39" s="25"/>
      <c r="R39" s="24"/>
      <c r="S39" s="25"/>
    </row>
    <row r="40" spans="1:19" s="1" customFormat="1" ht="27.75" customHeight="1">
      <c r="A40" s="24"/>
      <c r="B40" s="25"/>
      <c r="C40" s="24"/>
      <c r="D40" s="30"/>
      <c r="E40" s="25"/>
      <c r="F40" s="24"/>
      <c r="G40" s="24"/>
      <c r="H40" s="33" t="s">
        <v>32</v>
      </c>
      <c r="I40" s="41">
        <v>309578</v>
      </c>
      <c r="J40" s="41"/>
      <c r="K40" s="41"/>
      <c r="L40" s="43">
        <f>L38-L39</f>
        <v>120000</v>
      </c>
      <c r="M40" s="25"/>
      <c r="N40" s="25"/>
      <c r="O40" s="25"/>
      <c r="P40" s="24"/>
      <c r="Q40" s="25"/>
      <c r="R40" s="24"/>
      <c r="S40" s="25"/>
    </row>
    <row r="41" spans="1:19" s="1" customFormat="1" ht="27.75" customHeight="1">
      <c r="A41" s="24">
        <v>2</v>
      </c>
      <c r="B41" s="25" t="s">
        <v>96</v>
      </c>
      <c r="C41" s="24" t="s">
        <v>37</v>
      </c>
      <c r="D41" s="25" t="s">
        <v>97</v>
      </c>
      <c r="E41" s="25" t="s">
        <v>98</v>
      </c>
      <c r="F41" s="24">
        <v>2014</v>
      </c>
      <c r="G41" s="24">
        <v>2021</v>
      </c>
      <c r="H41" s="33" t="s">
        <v>67</v>
      </c>
      <c r="I41" s="41">
        <v>438267</v>
      </c>
      <c r="J41" s="41">
        <v>301594</v>
      </c>
      <c r="K41" s="41">
        <v>297000</v>
      </c>
      <c r="L41" s="41">
        <v>136673</v>
      </c>
      <c r="M41" s="25" t="s">
        <v>99</v>
      </c>
      <c r="N41" s="25" t="s">
        <v>100</v>
      </c>
      <c r="O41" s="25" t="s">
        <v>92</v>
      </c>
      <c r="P41" s="24" t="s">
        <v>93</v>
      </c>
      <c r="Q41" s="25" t="s">
        <v>94</v>
      </c>
      <c r="R41" s="24" t="s">
        <v>95</v>
      </c>
      <c r="S41" s="25" t="s">
        <v>101</v>
      </c>
    </row>
    <row r="42" spans="1:19" s="1" customFormat="1" ht="27.75" customHeight="1">
      <c r="A42" s="24"/>
      <c r="B42" s="25"/>
      <c r="C42" s="24"/>
      <c r="D42" s="25"/>
      <c r="E42" s="25"/>
      <c r="F42" s="24"/>
      <c r="G42" s="24"/>
      <c r="H42" s="33" t="s">
        <v>31</v>
      </c>
      <c r="I42" s="41">
        <f>191400+L42</f>
        <v>287071</v>
      </c>
      <c r="J42" s="41">
        <v>191400</v>
      </c>
      <c r="K42" s="41">
        <v>171000</v>
      </c>
      <c r="L42" s="41">
        <v>95671</v>
      </c>
      <c r="M42" s="25"/>
      <c r="N42" s="25"/>
      <c r="O42" s="25"/>
      <c r="P42" s="24"/>
      <c r="Q42" s="25"/>
      <c r="R42" s="24"/>
      <c r="S42" s="25"/>
    </row>
    <row r="43" spans="1:19" s="1" customFormat="1" ht="27.75" customHeight="1">
      <c r="A43" s="24"/>
      <c r="B43" s="25"/>
      <c r="C43" s="24"/>
      <c r="D43" s="25"/>
      <c r="E43" s="25"/>
      <c r="F43" s="24"/>
      <c r="G43" s="24"/>
      <c r="H43" s="33" t="s">
        <v>32</v>
      </c>
      <c r="I43" s="41">
        <f>J43+L43</f>
        <v>151196</v>
      </c>
      <c r="J43" s="41">
        <f>J41-J42</f>
        <v>110194</v>
      </c>
      <c r="K43" s="41">
        <f>K41-K42</f>
        <v>126000</v>
      </c>
      <c r="L43" s="41">
        <v>41002</v>
      </c>
      <c r="M43" s="25"/>
      <c r="N43" s="25"/>
      <c r="O43" s="25"/>
      <c r="P43" s="24"/>
      <c r="Q43" s="25"/>
      <c r="R43" s="24"/>
      <c r="S43" s="25"/>
    </row>
    <row r="44" spans="1:19" s="1" customFormat="1" ht="27.75" customHeight="1">
      <c r="A44" s="24">
        <v>3</v>
      </c>
      <c r="B44" s="25" t="s">
        <v>102</v>
      </c>
      <c r="C44" s="24" t="s">
        <v>37</v>
      </c>
      <c r="D44" s="25" t="s">
        <v>103</v>
      </c>
      <c r="E44" s="25" t="s">
        <v>104</v>
      </c>
      <c r="F44" s="24">
        <v>2016</v>
      </c>
      <c r="G44" s="24">
        <v>2021</v>
      </c>
      <c r="H44" s="33" t="s">
        <v>67</v>
      </c>
      <c r="I44" s="41">
        <v>79095</v>
      </c>
      <c r="J44" s="41">
        <v>58936</v>
      </c>
      <c r="K44" s="41">
        <v>58000</v>
      </c>
      <c r="L44" s="41">
        <v>20159</v>
      </c>
      <c r="M44" s="25" t="s">
        <v>105</v>
      </c>
      <c r="N44" s="25" t="s">
        <v>106</v>
      </c>
      <c r="O44" s="25" t="s">
        <v>92</v>
      </c>
      <c r="P44" s="24" t="s">
        <v>93</v>
      </c>
      <c r="Q44" s="25" t="s">
        <v>94</v>
      </c>
      <c r="R44" s="24" t="s">
        <v>95</v>
      </c>
      <c r="S44" s="25" t="s">
        <v>107</v>
      </c>
    </row>
    <row r="45" spans="1:19" s="1" customFormat="1" ht="27.75" customHeight="1">
      <c r="A45" s="24"/>
      <c r="B45" s="25"/>
      <c r="C45" s="24"/>
      <c r="D45" s="25"/>
      <c r="E45" s="25"/>
      <c r="F45" s="24"/>
      <c r="G45" s="24"/>
      <c r="H45" s="33" t="s">
        <v>31</v>
      </c>
      <c r="I45" s="41">
        <f>J45+L45</f>
        <v>48431</v>
      </c>
      <c r="J45" s="41">
        <v>34320</v>
      </c>
      <c r="K45" s="41">
        <v>33066</v>
      </c>
      <c r="L45" s="41">
        <v>14111</v>
      </c>
      <c r="M45" s="25"/>
      <c r="N45" s="25"/>
      <c r="O45" s="25"/>
      <c r="P45" s="24"/>
      <c r="Q45" s="25"/>
      <c r="R45" s="24"/>
      <c r="S45" s="25"/>
    </row>
    <row r="46" spans="1:19" s="1" customFormat="1" ht="27.75" customHeight="1">
      <c r="A46" s="24"/>
      <c r="B46" s="25"/>
      <c r="C46" s="24"/>
      <c r="D46" s="25"/>
      <c r="E46" s="25"/>
      <c r="F46" s="24"/>
      <c r="G46" s="24"/>
      <c r="H46" s="33" t="s">
        <v>32</v>
      </c>
      <c r="I46" s="41">
        <f>J46+L46</f>
        <v>30664</v>
      </c>
      <c r="J46" s="41">
        <f>J44-J45</f>
        <v>24616</v>
      </c>
      <c r="K46" s="41">
        <f>K44-K45</f>
        <v>24934</v>
      </c>
      <c r="L46" s="41">
        <v>6048</v>
      </c>
      <c r="M46" s="25"/>
      <c r="N46" s="25"/>
      <c r="O46" s="25"/>
      <c r="P46" s="24"/>
      <c r="Q46" s="25"/>
      <c r="R46" s="24"/>
      <c r="S46" s="25"/>
    </row>
    <row r="47" spans="1:19" s="4" customFormat="1" ht="27.75" customHeight="1">
      <c r="A47" s="23" t="s">
        <v>108</v>
      </c>
      <c r="B47" s="26" t="s">
        <v>109</v>
      </c>
      <c r="C47" s="23"/>
      <c r="D47" s="26"/>
      <c r="E47" s="26"/>
      <c r="F47" s="23"/>
      <c r="G47" s="23"/>
      <c r="H47" s="23" t="s">
        <v>24</v>
      </c>
      <c r="I47" s="40">
        <f aca="true" t="shared" si="3" ref="I47:L49">I50</f>
        <v>401831</v>
      </c>
      <c r="J47" s="40">
        <f t="shared" si="3"/>
        <v>276900</v>
      </c>
      <c r="K47" s="40">
        <f t="shared" si="3"/>
        <v>254236</v>
      </c>
      <c r="L47" s="40">
        <f t="shared" si="3"/>
        <v>50000</v>
      </c>
      <c r="M47" s="26"/>
      <c r="N47" s="26"/>
      <c r="O47" s="26"/>
      <c r="P47" s="23"/>
      <c r="Q47" s="26"/>
      <c r="R47" s="23"/>
      <c r="S47" s="26"/>
    </row>
    <row r="48" spans="1:19" s="8" customFormat="1" ht="27.75" customHeight="1">
      <c r="A48" s="23"/>
      <c r="B48" s="26"/>
      <c r="C48" s="23"/>
      <c r="D48" s="26"/>
      <c r="E48" s="26"/>
      <c r="F48" s="23"/>
      <c r="G48" s="23"/>
      <c r="H48" s="23" t="s">
        <v>26</v>
      </c>
      <c r="I48" s="40">
        <f t="shared" si="3"/>
        <v>145390</v>
      </c>
      <c r="J48" s="40">
        <f t="shared" si="3"/>
        <v>121900</v>
      </c>
      <c r="K48" s="40">
        <f t="shared" si="3"/>
        <v>119000</v>
      </c>
      <c r="L48" s="40">
        <f t="shared" si="3"/>
        <v>20000</v>
      </c>
      <c r="M48" s="26"/>
      <c r="N48" s="26"/>
      <c r="O48" s="26"/>
      <c r="P48" s="23"/>
      <c r="Q48" s="26"/>
      <c r="R48" s="23"/>
      <c r="S48" s="26"/>
    </row>
    <row r="49" spans="1:19" s="8" customFormat="1" ht="27.75" customHeight="1">
      <c r="A49" s="23"/>
      <c r="B49" s="26"/>
      <c r="C49" s="23"/>
      <c r="D49" s="26"/>
      <c r="E49" s="26"/>
      <c r="F49" s="23"/>
      <c r="G49" s="23"/>
      <c r="H49" s="23" t="s">
        <v>27</v>
      </c>
      <c r="I49" s="40">
        <f t="shared" si="3"/>
        <v>256441</v>
      </c>
      <c r="J49" s="40">
        <f t="shared" si="3"/>
        <v>155000</v>
      </c>
      <c r="K49" s="40">
        <f t="shared" si="3"/>
        <v>135236</v>
      </c>
      <c r="L49" s="40">
        <f t="shared" si="3"/>
        <v>30000</v>
      </c>
      <c r="M49" s="26"/>
      <c r="N49" s="26"/>
      <c r="O49" s="26"/>
      <c r="P49" s="23"/>
      <c r="Q49" s="26"/>
      <c r="R49" s="23"/>
      <c r="S49" s="26"/>
    </row>
    <row r="50" spans="1:19" s="9" customFormat="1" ht="27.75" customHeight="1">
      <c r="A50" s="24">
        <v>1</v>
      </c>
      <c r="B50" s="34" t="s">
        <v>110</v>
      </c>
      <c r="C50" s="33" t="s">
        <v>37</v>
      </c>
      <c r="D50" s="34" t="s">
        <v>111</v>
      </c>
      <c r="E50" s="35" t="s">
        <v>112</v>
      </c>
      <c r="F50" s="36" t="s">
        <v>113</v>
      </c>
      <c r="G50" s="36" t="s">
        <v>114</v>
      </c>
      <c r="H50" s="33" t="s">
        <v>67</v>
      </c>
      <c r="I50" s="41">
        <v>401831</v>
      </c>
      <c r="J50" s="41">
        <f>J51+J52</f>
        <v>276900</v>
      </c>
      <c r="K50" s="41">
        <f>K51+K52</f>
        <v>254236</v>
      </c>
      <c r="L50" s="41">
        <v>50000</v>
      </c>
      <c r="M50" s="44" t="s">
        <v>112</v>
      </c>
      <c r="N50" s="34" t="s">
        <v>115</v>
      </c>
      <c r="O50" s="34" t="s">
        <v>116</v>
      </c>
      <c r="P50" s="33" t="s">
        <v>117</v>
      </c>
      <c r="Q50" s="34" t="s">
        <v>44</v>
      </c>
      <c r="R50" s="33" t="s">
        <v>118</v>
      </c>
      <c r="S50" s="54"/>
    </row>
    <row r="51" spans="1:19" s="9" customFormat="1" ht="27.75" customHeight="1">
      <c r="A51" s="24"/>
      <c r="B51" s="34"/>
      <c r="C51" s="33"/>
      <c r="D51" s="34"/>
      <c r="E51" s="35"/>
      <c r="F51" s="36"/>
      <c r="G51" s="36"/>
      <c r="H51" s="33" t="s">
        <v>31</v>
      </c>
      <c r="I51" s="41">
        <v>145390</v>
      </c>
      <c r="J51" s="41">
        <v>121900</v>
      </c>
      <c r="K51" s="41">
        <v>119000</v>
      </c>
      <c r="L51" s="41">
        <v>20000</v>
      </c>
      <c r="M51" s="44"/>
      <c r="N51" s="34"/>
      <c r="O51" s="34"/>
      <c r="P51" s="33"/>
      <c r="Q51" s="34"/>
      <c r="R51" s="33"/>
      <c r="S51" s="54"/>
    </row>
    <row r="52" spans="1:19" s="9" customFormat="1" ht="27.75" customHeight="1">
      <c r="A52" s="24"/>
      <c r="B52" s="34"/>
      <c r="C52" s="33"/>
      <c r="D52" s="34"/>
      <c r="E52" s="35"/>
      <c r="F52" s="36"/>
      <c r="G52" s="36"/>
      <c r="H52" s="33" t="s">
        <v>32</v>
      </c>
      <c r="I52" s="41">
        <v>256441</v>
      </c>
      <c r="J52" s="41">
        <v>155000</v>
      </c>
      <c r="K52" s="41">
        <v>135236</v>
      </c>
      <c r="L52" s="41">
        <v>30000</v>
      </c>
      <c r="M52" s="44"/>
      <c r="N52" s="34"/>
      <c r="O52" s="34"/>
      <c r="P52" s="33"/>
      <c r="Q52" s="34"/>
      <c r="R52" s="33"/>
      <c r="S52" s="54"/>
    </row>
    <row r="53" spans="1:19" s="4" customFormat="1" ht="27.75" customHeight="1">
      <c r="A53" s="23" t="s">
        <v>119</v>
      </c>
      <c r="B53" s="26" t="s">
        <v>120</v>
      </c>
      <c r="C53" s="23"/>
      <c r="D53" s="26"/>
      <c r="E53" s="26"/>
      <c r="F53" s="23"/>
      <c r="G53" s="23"/>
      <c r="H53" s="23" t="s">
        <v>24</v>
      </c>
      <c r="I53" s="40">
        <f>I56</f>
        <v>751200</v>
      </c>
      <c r="J53" s="40">
        <f aca="true" t="shared" si="4" ref="J53:L55">J56</f>
        <v>0</v>
      </c>
      <c r="K53" s="40">
        <f t="shared" si="4"/>
        <v>0</v>
      </c>
      <c r="L53" s="40">
        <f t="shared" si="4"/>
        <v>40000</v>
      </c>
      <c r="M53" s="26"/>
      <c r="N53" s="26"/>
      <c r="O53" s="26"/>
      <c r="P53" s="23"/>
      <c r="Q53" s="26"/>
      <c r="R53" s="23"/>
      <c r="S53" s="26"/>
    </row>
    <row r="54" spans="1:19" s="4" customFormat="1" ht="27.75" customHeight="1">
      <c r="A54" s="23"/>
      <c r="B54" s="26"/>
      <c r="C54" s="23"/>
      <c r="D54" s="26"/>
      <c r="E54" s="26"/>
      <c r="F54" s="23"/>
      <c r="G54" s="23"/>
      <c r="H54" s="23" t="s">
        <v>26</v>
      </c>
      <c r="I54" s="40">
        <f>I57</f>
        <v>375600</v>
      </c>
      <c r="J54" s="40">
        <f t="shared" si="4"/>
        <v>0</v>
      </c>
      <c r="K54" s="40">
        <f t="shared" si="4"/>
        <v>0</v>
      </c>
      <c r="L54" s="40">
        <f t="shared" si="4"/>
        <v>20000</v>
      </c>
      <c r="M54" s="26"/>
      <c r="N54" s="26"/>
      <c r="O54" s="26"/>
      <c r="P54" s="23"/>
      <c r="Q54" s="26"/>
      <c r="R54" s="23"/>
      <c r="S54" s="26"/>
    </row>
    <row r="55" spans="1:19" s="4" customFormat="1" ht="27.75" customHeight="1">
      <c r="A55" s="23"/>
      <c r="B55" s="26"/>
      <c r="C55" s="23"/>
      <c r="D55" s="26"/>
      <c r="E55" s="26"/>
      <c r="F55" s="23"/>
      <c r="G55" s="23"/>
      <c r="H55" s="23" t="s">
        <v>27</v>
      </c>
      <c r="I55" s="40">
        <f>I58</f>
        <v>375600</v>
      </c>
      <c r="J55" s="40">
        <f t="shared" si="4"/>
        <v>0</v>
      </c>
      <c r="K55" s="40">
        <f t="shared" si="4"/>
        <v>0</v>
      </c>
      <c r="L55" s="40">
        <f t="shared" si="4"/>
        <v>20000</v>
      </c>
      <c r="M55" s="26"/>
      <c r="N55" s="26"/>
      <c r="O55" s="26"/>
      <c r="P55" s="23"/>
      <c r="Q55" s="26"/>
      <c r="R55" s="23"/>
      <c r="S55" s="26"/>
    </row>
    <row r="56" spans="1:19" s="1" customFormat="1" ht="27.75" customHeight="1">
      <c r="A56" s="24">
        <v>1</v>
      </c>
      <c r="B56" s="25" t="s">
        <v>121</v>
      </c>
      <c r="C56" s="24" t="s">
        <v>37</v>
      </c>
      <c r="D56" s="32" t="s">
        <v>122</v>
      </c>
      <c r="E56" s="32" t="s">
        <v>123</v>
      </c>
      <c r="F56" s="24">
        <v>2021</v>
      </c>
      <c r="G56" s="24">
        <v>2025</v>
      </c>
      <c r="H56" s="24" t="s">
        <v>67</v>
      </c>
      <c r="I56" s="41">
        <v>751200</v>
      </c>
      <c r="J56" s="41"/>
      <c r="K56" s="41"/>
      <c r="L56" s="41">
        <v>40000</v>
      </c>
      <c r="M56" s="25" t="s">
        <v>124</v>
      </c>
      <c r="N56" s="25" t="s">
        <v>125</v>
      </c>
      <c r="O56" s="25" t="s">
        <v>126</v>
      </c>
      <c r="P56" s="24" t="s">
        <v>127</v>
      </c>
      <c r="Q56" s="25" t="s">
        <v>128</v>
      </c>
      <c r="R56" s="24" t="s">
        <v>129</v>
      </c>
      <c r="S56" s="24" t="s">
        <v>84</v>
      </c>
    </row>
    <row r="57" spans="1:19" s="1" customFormat="1" ht="27.75" customHeight="1">
      <c r="A57" s="24"/>
      <c r="B57" s="25"/>
      <c r="C57" s="24"/>
      <c r="D57" s="25"/>
      <c r="E57" s="25"/>
      <c r="F57" s="24"/>
      <c r="G57" s="24"/>
      <c r="H57" s="24" t="s">
        <v>31</v>
      </c>
      <c r="I57" s="41">
        <f>I56*0.5</f>
        <v>375600</v>
      </c>
      <c r="J57" s="41"/>
      <c r="K57" s="41"/>
      <c r="L57" s="41">
        <v>20000</v>
      </c>
      <c r="M57" s="25"/>
      <c r="N57" s="25"/>
      <c r="O57" s="25"/>
      <c r="P57" s="24"/>
      <c r="Q57" s="25"/>
      <c r="R57" s="24"/>
      <c r="S57" s="24"/>
    </row>
    <row r="58" spans="1:19" s="1" customFormat="1" ht="27.75" customHeight="1">
      <c r="A58" s="24"/>
      <c r="B58" s="25"/>
      <c r="C58" s="24"/>
      <c r="D58" s="25"/>
      <c r="E58" s="25"/>
      <c r="F58" s="24"/>
      <c r="G58" s="24"/>
      <c r="H58" s="24" t="s">
        <v>32</v>
      </c>
      <c r="I58" s="41">
        <f>I56-I57</f>
        <v>375600</v>
      </c>
      <c r="J58" s="41"/>
      <c r="K58" s="41"/>
      <c r="L58" s="41">
        <v>20000</v>
      </c>
      <c r="M58" s="25"/>
      <c r="N58" s="25"/>
      <c r="O58" s="25"/>
      <c r="P58" s="24"/>
      <c r="Q58" s="25"/>
      <c r="R58" s="24"/>
      <c r="S58" s="24"/>
    </row>
    <row r="59" spans="1:19" s="5" customFormat="1" ht="27.75" customHeight="1">
      <c r="A59" s="37" t="s">
        <v>130</v>
      </c>
      <c r="B59" s="26" t="s">
        <v>131</v>
      </c>
      <c r="C59" s="23" t="s">
        <v>132</v>
      </c>
      <c r="D59" s="26" t="s">
        <v>132</v>
      </c>
      <c r="E59" s="26" t="s">
        <v>132</v>
      </c>
      <c r="F59" s="23" t="s">
        <v>132</v>
      </c>
      <c r="G59" s="23" t="s">
        <v>132</v>
      </c>
      <c r="H59" s="23" t="s">
        <v>24</v>
      </c>
      <c r="I59" s="40">
        <f>I62+I65+I68+I71+I74+I80+I83+I77</f>
        <v>518493</v>
      </c>
      <c r="J59" s="40">
        <f aca="true" t="shared" si="5" ref="J59:K61">SUM(J62,J65)</f>
        <v>0</v>
      </c>
      <c r="K59" s="40">
        <f t="shared" si="5"/>
        <v>0</v>
      </c>
      <c r="L59" s="40">
        <f>L62+L65+L68+L71+L74+L80+L83+L77</f>
        <v>172831</v>
      </c>
      <c r="M59" s="26" t="s">
        <v>132</v>
      </c>
      <c r="N59" s="26" t="s">
        <v>132</v>
      </c>
      <c r="O59" s="45" t="s">
        <v>132</v>
      </c>
      <c r="P59" s="37" t="s">
        <v>132</v>
      </c>
      <c r="Q59" s="45" t="s">
        <v>132</v>
      </c>
      <c r="R59" s="37" t="s">
        <v>132</v>
      </c>
      <c r="S59" s="45"/>
    </row>
    <row r="60" spans="1:19" s="5" customFormat="1" ht="27.75" customHeight="1">
      <c r="A60" s="37"/>
      <c r="B60" s="26"/>
      <c r="C60" s="23"/>
      <c r="D60" s="26"/>
      <c r="E60" s="26"/>
      <c r="F60" s="23"/>
      <c r="G60" s="23"/>
      <c r="H60" s="23" t="s">
        <v>26</v>
      </c>
      <c r="I60" s="40">
        <f>I63+I66+I69+I72+I75+I78+I81+I84</f>
        <v>362946</v>
      </c>
      <c r="J60" s="40">
        <f t="shared" si="5"/>
        <v>0</v>
      </c>
      <c r="K60" s="40">
        <f t="shared" si="5"/>
        <v>0</v>
      </c>
      <c r="L60" s="40">
        <f>L63+L66+L69+L72+L75+L78+L81+L84</f>
        <v>120982</v>
      </c>
      <c r="M60" s="26"/>
      <c r="N60" s="26"/>
      <c r="O60" s="45"/>
      <c r="P60" s="37"/>
      <c r="Q60" s="45"/>
      <c r="R60" s="37"/>
      <c r="S60" s="45"/>
    </row>
    <row r="61" spans="1:19" s="5" customFormat="1" ht="27.75" customHeight="1">
      <c r="A61" s="37"/>
      <c r="B61" s="26"/>
      <c r="C61" s="23"/>
      <c r="D61" s="26"/>
      <c r="E61" s="26"/>
      <c r="F61" s="23"/>
      <c r="G61" s="23"/>
      <c r="H61" s="23" t="s">
        <v>27</v>
      </c>
      <c r="I61" s="40">
        <f>I64+I67+I70+I73+I76+I79+I82+I85</f>
        <v>155547</v>
      </c>
      <c r="J61" s="40">
        <f t="shared" si="5"/>
        <v>0</v>
      </c>
      <c r="K61" s="40">
        <f t="shared" si="5"/>
        <v>0</v>
      </c>
      <c r="L61" s="40">
        <f>L64+L67+L70+L73+L76+L79+L82+L85</f>
        <v>51849</v>
      </c>
      <c r="M61" s="26"/>
      <c r="N61" s="26"/>
      <c r="O61" s="45"/>
      <c r="P61" s="37"/>
      <c r="Q61" s="45"/>
      <c r="R61" s="37"/>
      <c r="S61" s="45"/>
    </row>
    <row r="62" spans="1:19" s="5" customFormat="1" ht="27.75" customHeight="1">
      <c r="A62" s="33">
        <v>1</v>
      </c>
      <c r="B62" s="25" t="s">
        <v>133</v>
      </c>
      <c r="C62" s="24" t="s">
        <v>134</v>
      </c>
      <c r="D62" s="25" t="s">
        <v>135</v>
      </c>
      <c r="E62" s="25" t="s">
        <v>136</v>
      </c>
      <c r="F62" s="24">
        <v>2021</v>
      </c>
      <c r="G62" s="24">
        <v>2025</v>
      </c>
      <c r="H62" s="24" t="s">
        <v>67</v>
      </c>
      <c r="I62" s="41">
        <v>100700</v>
      </c>
      <c r="J62" s="41">
        <v>0</v>
      </c>
      <c r="K62" s="41">
        <v>0</v>
      </c>
      <c r="L62" s="41">
        <f>L63+L64</f>
        <v>33567</v>
      </c>
      <c r="M62" s="25" t="s">
        <v>137</v>
      </c>
      <c r="N62" s="25" t="s">
        <v>138</v>
      </c>
      <c r="O62" s="34" t="s">
        <v>139</v>
      </c>
      <c r="P62" s="33" t="s">
        <v>140</v>
      </c>
      <c r="Q62" s="34" t="s">
        <v>141</v>
      </c>
      <c r="R62" s="33" t="s">
        <v>142</v>
      </c>
      <c r="S62" s="34"/>
    </row>
    <row r="63" spans="1:19" s="5" customFormat="1" ht="27.75" customHeight="1">
      <c r="A63" s="33"/>
      <c r="B63" s="25"/>
      <c r="C63" s="24"/>
      <c r="D63" s="25"/>
      <c r="E63" s="25"/>
      <c r="F63" s="24"/>
      <c r="G63" s="24"/>
      <c r="H63" s="24" t="s">
        <v>31</v>
      </c>
      <c r="I63" s="41">
        <f>ROUND(I62*0.7,0)</f>
        <v>70490</v>
      </c>
      <c r="J63" s="41"/>
      <c r="K63" s="41">
        <v>0</v>
      </c>
      <c r="L63" s="41">
        <f>ROUND(I63/3,0)</f>
        <v>23497</v>
      </c>
      <c r="M63" s="25"/>
      <c r="N63" s="25"/>
      <c r="O63" s="34"/>
      <c r="P63" s="33"/>
      <c r="Q63" s="34"/>
      <c r="R63" s="33"/>
      <c r="S63" s="34"/>
    </row>
    <row r="64" spans="1:19" s="5" customFormat="1" ht="27.75" customHeight="1">
      <c r="A64" s="33"/>
      <c r="B64" s="25"/>
      <c r="C64" s="24"/>
      <c r="D64" s="25"/>
      <c r="E64" s="25"/>
      <c r="F64" s="24"/>
      <c r="G64" s="24"/>
      <c r="H64" s="24" t="s">
        <v>32</v>
      </c>
      <c r="I64" s="41">
        <f>I62-I63</f>
        <v>30210</v>
      </c>
      <c r="J64" s="41">
        <v>0</v>
      </c>
      <c r="K64" s="41">
        <v>0</v>
      </c>
      <c r="L64" s="41">
        <f>ROUND(I64/3,0)</f>
        <v>10070</v>
      </c>
      <c r="M64" s="25"/>
      <c r="N64" s="25"/>
      <c r="O64" s="34"/>
      <c r="P64" s="33"/>
      <c r="Q64" s="34"/>
      <c r="R64" s="33"/>
      <c r="S64" s="34"/>
    </row>
    <row r="65" spans="1:19" s="5" customFormat="1" ht="27.75" customHeight="1">
      <c r="A65" s="33">
        <v>2</v>
      </c>
      <c r="B65" s="25" t="s">
        <v>143</v>
      </c>
      <c r="C65" s="24" t="s">
        <v>134</v>
      </c>
      <c r="D65" s="25" t="s">
        <v>144</v>
      </c>
      <c r="E65" s="25" t="s">
        <v>136</v>
      </c>
      <c r="F65" s="24">
        <v>2021</v>
      </c>
      <c r="G65" s="24">
        <v>2025</v>
      </c>
      <c r="H65" s="24" t="s">
        <v>67</v>
      </c>
      <c r="I65" s="41">
        <v>93780</v>
      </c>
      <c r="J65" s="41">
        <v>0</v>
      </c>
      <c r="K65" s="41">
        <v>0</v>
      </c>
      <c r="L65" s="41">
        <f>L66+L67</f>
        <v>31260</v>
      </c>
      <c r="M65" s="25" t="s">
        <v>137</v>
      </c>
      <c r="N65" s="25" t="s">
        <v>138</v>
      </c>
      <c r="O65" s="34" t="s">
        <v>145</v>
      </c>
      <c r="P65" s="33" t="s">
        <v>146</v>
      </c>
      <c r="Q65" s="34" t="s">
        <v>147</v>
      </c>
      <c r="R65" s="33" t="s">
        <v>148</v>
      </c>
      <c r="S65" s="34"/>
    </row>
    <row r="66" spans="1:19" s="5" customFormat="1" ht="27.75" customHeight="1">
      <c r="A66" s="33"/>
      <c r="B66" s="25"/>
      <c r="C66" s="24"/>
      <c r="D66" s="25"/>
      <c r="E66" s="25"/>
      <c r="F66" s="24"/>
      <c r="G66" s="24"/>
      <c r="H66" s="24" t="s">
        <v>31</v>
      </c>
      <c r="I66" s="41">
        <f>ROUND(I65*0.7,0)</f>
        <v>65646</v>
      </c>
      <c r="J66" s="41">
        <v>0</v>
      </c>
      <c r="K66" s="41">
        <v>0</v>
      </c>
      <c r="L66" s="41">
        <f>ROUND(I66/3,0)</f>
        <v>21882</v>
      </c>
      <c r="M66" s="25"/>
      <c r="N66" s="25"/>
      <c r="O66" s="34"/>
      <c r="P66" s="33"/>
      <c r="Q66" s="34"/>
      <c r="R66" s="33"/>
      <c r="S66" s="34"/>
    </row>
    <row r="67" spans="1:19" s="5" customFormat="1" ht="27.75" customHeight="1">
      <c r="A67" s="33"/>
      <c r="B67" s="25"/>
      <c r="C67" s="24"/>
      <c r="D67" s="25"/>
      <c r="E67" s="25"/>
      <c r="F67" s="24"/>
      <c r="G67" s="24"/>
      <c r="H67" s="24" t="s">
        <v>32</v>
      </c>
      <c r="I67" s="41">
        <f>I65-I66</f>
        <v>28134</v>
      </c>
      <c r="J67" s="41">
        <v>0</v>
      </c>
      <c r="K67" s="41">
        <v>0</v>
      </c>
      <c r="L67" s="41">
        <f>ROUND(I67/3,0)</f>
        <v>9378</v>
      </c>
      <c r="M67" s="25"/>
      <c r="N67" s="25"/>
      <c r="O67" s="34"/>
      <c r="P67" s="33"/>
      <c r="Q67" s="34"/>
      <c r="R67" s="33"/>
      <c r="S67" s="34"/>
    </row>
    <row r="68" spans="1:19" s="5" customFormat="1" ht="27.75" customHeight="1">
      <c r="A68" s="33">
        <v>3</v>
      </c>
      <c r="B68" s="25" t="s">
        <v>149</v>
      </c>
      <c r="C68" s="24" t="s">
        <v>134</v>
      </c>
      <c r="D68" s="25" t="s">
        <v>150</v>
      </c>
      <c r="E68" s="25" t="s">
        <v>136</v>
      </c>
      <c r="F68" s="24">
        <v>2021</v>
      </c>
      <c r="G68" s="24">
        <v>2025</v>
      </c>
      <c r="H68" s="24" t="s">
        <v>67</v>
      </c>
      <c r="I68" s="41">
        <v>78055</v>
      </c>
      <c r="J68" s="41">
        <v>0</v>
      </c>
      <c r="K68" s="41">
        <v>0</v>
      </c>
      <c r="L68" s="41">
        <f>L69+L70</f>
        <v>26018</v>
      </c>
      <c r="M68" s="25" t="s">
        <v>137</v>
      </c>
      <c r="N68" s="25" t="s">
        <v>138</v>
      </c>
      <c r="O68" s="34" t="s">
        <v>151</v>
      </c>
      <c r="P68" s="33" t="s">
        <v>152</v>
      </c>
      <c r="Q68" s="34" t="s">
        <v>153</v>
      </c>
      <c r="R68" s="33" t="s">
        <v>154</v>
      </c>
      <c r="S68" s="34"/>
    </row>
    <row r="69" spans="1:19" s="5" customFormat="1" ht="27.75" customHeight="1">
      <c r="A69" s="33"/>
      <c r="B69" s="25"/>
      <c r="C69" s="24"/>
      <c r="D69" s="25"/>
      <c r="E69" s="25"/>
      <c r="F69" s="24"/>
      <c r="G69" s="24"/>
      <c r="H69" s="24" t="s">
        <v>31</v>
      </c>
      <c r="I69" s="41">
        <f>ROUND(I68*0.7,0)</f>
        <v>54639</v>
      </c>
      <c r="J69" s="41">
        <v>0</v>
      </c>
      <c r="K69" s="41">
        <v>0</v>
      </c>
      <c r="L69" s="41">
        <f>ROUND(I69/3,0)</f>
        <v>18213</v>
      </c>
      <c r="M69" s="25"/>
      <c r="N69" s="25"/>
      <c r="O69" s="34"/>
      <c r="P69" s="33"/>
      <c r="Q69" s="34"/>
      <c r="R69" s="33"/>
      <c r="S69" s="34"/>
    </row>
    <row r="70" spans="1:19" s="5" customFormat="1" ht="27.75" customHeight="1">
      <c r="A70" s="33"/>
      <c r="B70" s="25"/>
      <c r="C70" s="24"/>
      <c r="D70" s="25"/>
      <c r="E70" s="25"/>
      <c r="F70" s="24"/>
      <c r="G70" s="24"/>
      <c r="H70" s="24" t="s">
        <v>32</v>
      </c>
      <c r="I70" s="41">
        <f>I68-I69</f>
        <v>23416</v>
      </c>
      <c r="J70" s="41">
        <v>0</v>
      </c>
      <c r="K70" s="41">
        <v>0</v>
      </c>
      <c r="L70" s="41">
        <f>ROUND(I70/3,0)</f>
        <v>7805</v>
      </c>
      <c r="M70" s="25"/>
      <c r="N70" s="25"/>
      <c r="O70" s="34"/>
      <c r="P70" s="33"/>
      <c r="Q70" s="34"/>
      <c r="R70" s="33"/>
      <c r="S70" s="34"/>
    </row>
    <row r="71" spans="1:19" s="5" customFormat="1" ht="27.75" customHeight="1">
      <c r="A71" s="33">
        <v>4</v>
      </c>
      <c r="B71" s="25" t="s">
        <v>155</v>
      </c>
      <c r="C71" s="24" t="s">
        <v>134</v>
      </c>
      <c r="D71" s="25" t="s">
        <v>156</v>
      </c>
      <c r="E71" s="25" t="s">
        <v>136</v>
      </c>
      <c r="F71" s="24">
        <v>2021</v>
      </c>
      <c r="G71" s="24">
        <v>2025</v>
      </c>
      <c r="H71" s="24" t="s">
        <v>67</v>
      </c>
      <c r="I71" s="41">
        <v>53560</v>
      </c>
      <c r="J71" s="41">
        <v>0</v>
      </c>
      <c r="K71" s="41">
        <v>0</v>
      </c>
      <c r="L71" s="41">
        <f>L72+L73</f>
        <v>17853</v>
      </c>
      <c r="M71" s="25" t="s">
        <v>137</v>
      </c>
      <c r="N71" s="25" t="s">
        <v>138</v>
      </c>
      <c r="O71" s="34" t="s">
        <v>157</v>
      </c>
      <c r="P71" s="33" t="s">
        <v>158</v>
      </c>
      <c r="Q71" s="34" t="s">
        <v>159</v>
      </c>
      <c r="R71" s="33" t="s">
        <v>160</v>
      </c>
      <c r="S71" s="34"/>
    </row>
    <row r="72" spans="1:19" s="5" customFormat="1" ht="27.75" customHeight="1">
      <c r="A72" s="33"/>
      <c r="B72" s="25"/>
      <c r="C72" s="24"/>
      <c r="D72" s="25"/>
      <c r="E72" s="25"/>
      <c r="F72" s="24"/>
      <c r="G72" s="24"/>
      <c r="H72" s="24" t="s">
        <v>31</v>
      </c>
      <c r="I72" s="41">
        <f>ROUND(I71*0.7,0)</f>
        <v>37492</v>
      </c>
      <c r="J72" s="41">
        <v>0</v>
      </c>
      <c r="K72" s="41">
        <v>0</v>
      </c>
      <c r="L72" s="41">
        <f>ROUND(I72/3,0)</f>
        <v>12497</v>
      </c>
      <c r="M72" s="25"/>
      <c r="N72" s="25"/>
      <c r="O72" s="34"/>
      <c r="P72" s="33"/>
      <c r="Q72" s="34"/>
      <c r="R72" s="33"/>
      <c r="S72" s="34"/>
    </row>
    <row r="73" spans="1:19" s="5" customFormat="1" ht="27.75" customHeight="1">
      <c r="A73" s="33"/>
      <c r="B73" s="25"/>
      <c r="C73" s="24"/>
      <c r="D73" s="25"/>
      <c r="E73" s="25"/>
      <c r="F73" s="24"/>
      <c r="G73" s="24"/>
      <c r="H73" s="24" t="s">
        <v>32</v>
      </c>
      <c r="I73" s="41">
        <f>I71-I72</f>
        <v>16068</v>
      </c>
      <c r="J73" s="41">
        <v>0</v>
      </c>
      <c r="K73" s="41">
        <v>0</v>
      </c>
      <c r="L73" s="41">
        <f>ROUND(I73/3,0)</f>
        <v>5356</v>
      </c>
      <c r="M73" s="25"/>
      <c r="N73" s="25"/>
      <c r="O73" s="34"/>
      <c r="P73" s="33"/>
      <c r="Q73" s="34"/>
      <c r="R73" s="33"/>
      <c r="S73" s="34"/>
    </row>
    <row r="74" spans="1:19" s="5" customFormat="1" ht="27.75" customHeight="1">
      <c r="A74" s="33">
        <v>5</v>
      </c>
      <c r="B74" s="25" t="s">
        <v>161</v>
      </c>
      <c r="C74" s="24" t="s">
        <v>134</v>
      </c>
      <c r="D74" s="25" t="s">
        <v>162</v>
      </c>
      <c r="E74" s="25" t="s">
        <v>136</v>
      </c>
      <c r="F74" s="24">
        <v>2021</v>
      </c>
      <c r="G74" s="24">
        <v>2025</v>
      </c>
      <c r="H74" s="24" t="s">
        <v>67</v>
      </c>
      <c r="I74" s="41">
        <v>56898</v>
      </c>
      <c r="J74" s="41">
        <v>0</v>
      </c>
      <c r="K74" s="41">
        <v>0</v>
      </c>
      <c r="L74" s="41">
        <f>L75+L76</f>
        <v>18966</v>
      </c>
      <c r="M74" s="25" t="s">
        <v>137</v>
      </c>
      <c r="N74" s="25" t="s">
        <v>138</v>
      </c>
      <c r="O74" s="34" t="s">
        <v>163</v>
      </c>
      <c r="P74" s="33" t="s">
        <v>164</v>
      </c>
      <c r="Q74" s="34" t="s">
        <v>165</v>
      </c>
      <c r="R74" s="33" t="s">
        <v>166</v>
      </c>
      <c r="S74" s="34"/>
    </row>
    <row r="75" spans="1:19" s="5" customFormat="1" ht="27.75" customHeight="1">
      <c r="A75" s="33"/>
      <c r="B75" s="25"/>
      <c r="C75" s="24"/>
      <c r="D75" s="25"/>
      <c r="E75" s="25"/>
      <c r="F75" s="24"/>
      <c r="G75" s="24"/>
      <c r="H75" s="24" t="s">
        <v>31</v>
      </c>
      <c r="I75" s="41">
        <f>ROUND(I74*0.7,0)</f>
        <v>39829</v>
      </c>
      <c r="J75" s="41">
        <v>0</v>
      </c>
      <c r="K75" s="41">
        <v>0</v>
      </c>
      <c r="L75" s="41">
        <f>ROUND(I75/3,0)</f>
        <v>13276</v>
      </c>
      <c r="M75" s="25"/>
      <c r="N75" s="25"/>
      <c r="O75" s="34"/>
      <c r="P75" s="33"/>
      <c r="Q75" s="34"/>
      <c r="R75" s="33"/>
      <c r="S75" s="34"/>
    </row>
    <row r="76" spans="1:19" s="5" customFormat="1" ht="27.75" customHeight="1">
      <c r="A76" s="33"/>
      <c r="B76" s="25"/>
      <c r="C76" s="24"/>
      <c r="D76" s="25"/>
      <c r="E76" s="25"/>
      <c r="F76" s="24"/>
      <c r="G76" s="24"/>
      <c r="H76" s="24" t="s">
        <v>32</v>
      </c>
      <c r="I76" s="41">
        <f>I74-I75</f>
        <v>17069</v>
      </c>
      <c r="J76" s="41">
        <v>0</v>
      </c>
      <c r="K76" s="41">
        <v>0</v>
      </c>
      <c r="L76" s="41">
        <f>ROUND(I76/3,0)</f>
        <v>5690</v>
      </c>
      <c r="M76" s="25"/>
      <c r="N76" s="25"/>
      <c r="O76" s="34"/>
      <c r="P76" s="33"/>
      <c r="Q76" s="34"/>
      <c r="R76" s="33"/>
      <c r="S76" s="34"/>
    </row>
    <row r="77" spans="1:19" s="5" customFormat="1" ht="27.75" customHeight="1">
      <c r="A77" s="33">
        <v>6</v>
      </c>
      <c r="B77" s="25" t="s">
        <v>167</v>
      </c>
      <c r="C77" s="24" t="s">
        <v>134</v>
      </c>
      <c r="D77" s="25" t="s">
        <v>168</v>
      </c>
      <c r="E77" s="25" t="s">
        <v>136</v>
      </c>
      <c r="F77" s="24">
        <v>2021</v>
      </c>
      <c r="G77" s="24">
        <v>2025</v>
      </c>
      <c r="H77" s="24" t="s">
        <v>67</v>
      </c>
      <c r="I77" s="41">
        <v>38500</v>
      </c>
      <c r="J77" s="41">
        <v>0</v>
      </c>
      <c r="K77" s="41">
        <v>0</v>
      </c>
      <c r="L77" s="41">
        <f>L78+L79</f>
        <v>12833</v>
      </c>
      <c r="M77" s="25" t="s">
        <v>137</v>
      </c>
      <c r="N77" s="25" t="s">
        <v>138</v>
      </c>
      <c r="O77" s="34" t="s">
        <v>169</v>
      </c>
      <c r="P77" s="33" t="s">
        <v>170</v>
      </c>
      <c r="Q77" s="34" t="s">
        <v>72</v>
      </c>
      <c r="R77" s="33" t="s">
        <v>171</v>
      </c>
      <c r="S77" s="34"/>
    </row>
    <row r="78" spans="1:19" s="5" customFormat="1" ht="27.75" customHeight="1">
      <c r="A78" s="33"/>
      <c r="B78" s="25"/>
      <c r="C78" s="24"/>
      <c r="D78" s="25"/>
      <c r="E78" s="25"/>
      <c r="F78" s="24"/>
      <c r="G78" s="24"/>
      <c r="H78" s="24" t="s">
        <v>31</v>
      </c>
      <c r="I78" s="41">
        <f>ROUND(I77*0.7,0)</f>
        <v>26950</v>
      </c>
      <c r="J78" s="41">
        <v>0</v>
      </c>
      <c r="K78" s="41">
        <v>0</v>
      </c>
      <c r="L78" s="41">
        <f>ROUND(I78/3,0)</f>
        <v>8983</v>
      </c>
      <c r="M78" s="25"/>
      <c r="N78" s="25"/>
      <c r="O78" s="34"/>
      <c r="P78" s="33"/>
      <c r="Q78" s="34"/>
      <c r="R78" s="33"/>
      <c r="S78" s="34"/>
    </row>
    <row r="79" spans="1:19" s="5" customFormat="1" ht="27.75" customHeight="1">
      <c r="A79" s="33"/>
      <c r="B79" s="25"/>
      <c r="C79" s="24"/>
      <c r="D79" s="25"/>
      <c r="E79" s="25"/>
      <c r="F79" s="24"/>
      <c r="G79" s="24"/>
      <c r="H79" s="24" t="s">
        <v>32</v>
      </c>
      <c r="I79" s="41">
        <f>I77-I78</f>
        <v>11550</v>
      </c>
      <c r="J79" s="41">
        <v>0</v>
      </c>
      <c r="K79" s="41">
        <v>0</v>
      </c>
      <c r="L79" s="41">
        <f>ROUND(I79/3,0)</f>
        <v>3850</v>
      </c>
      <c r="M79" s="25"/>
      <c r="N79" s="25"/>
      <c r="O79" s="34"/>
      <c r="P79" s="33"/>
      <c r="Q79" s="34"/>
      <c r="R79" s="33"/>
      <c r="S79" s="34"/>
    </row>
    <row r="80" spans="1:19" s="5" customFormat="1" ht="27.75" customHeight="1">
      <c r="A80" s="33">
        <v>7</v>
      </c>
      <c r="B80" s="25" t="s">
        <v>172</v>
      </c>
      <c r="C80" s="24" t="s">
        <v>134</v>
      </c>
      <c r="D80" s="25" t="s">
        <v>173</v>
      </c>
      <c r="E80" s="25" t="s">
        <v>136</v>
      </c>
      <c r="F80" s="24">
        <v>2021</v>
      </c>
      <c r="G80" s="24">
        <v>2025</v>
      </c>
      <c r="H80" s="24" t="s">
        <v>67</v>
      </c>
      <c r="I80" s="41">
        <v>48200</v>
      </c>
      <c r="J80" s="41">
        <v>0</v>
      </c>
      <c r="K80" s="41">
        <v>0</v>
      </c>
      <c r="L80" s="41">
        <f>L81+L82</f>
        <v>16067</v>
      </c>
      <c r="M80" s="25" t="s">
        <v>137</v>
      </c>
      <c r="N80" s="25" t="s">
        <v>138</v>
      </c>
      <c r="O80" s="34" t="s">
        <v>174</v>
      </c>
      <c r="P80" s="33" t="s">
        <v>175</v>
      </c>
      <c r="Q80" s="34" t="s">
        <v>176</v>
      </c>
      <c r="R80" s="33" t="s">
        <v>177</v>
      </c>
      <c r="S80" s="34"/>
    </row>
    <row r="81" spans="1:19" s="5" customFormat="1" ht="27.75" customHeight="1">
      <c r="A81" s="33"/>
      <c r="B81" s="25"/>
      <c r="C81" s="24"/>
      <c r="D81" s="25"/>
      <c r="E81" s="25"/>
      <c r="F81" s="24"/>
      <c r="G81" s="24"/>
      <c r="H81" s="24" t="s">
        <v>31</v>
      </c>
      <c r="I81" s="41">
        <f>ROUND(I80*0.7,0)</f>
        <v>33740</v>
      </c>
      <c r="J81" s="41">
        <v>0</v>
      </c>
      <c r="K81" s="41">
        <v>0</v>
      </c>
      <c r="L81" s="41">
        <f>ROUND(I81/3,0)</f>
        <v>11247</v>
      </c>
      <c r="M81" s="25"/>
      <c r="N81" s="25"/>
      <c r="O81" s="34"/>
      <c r="P81" s="33"/>
      <c r="Q81" s="34"/>
      <c r="R81" s="33"/>
      <c r="S81" s="34"/>
    </row>
    <row r="82" spans="1:19" s="5" customFormat="1" ht="27.75" customHeight="1">
      <c r="A82" s="33"/>
      <c r="B82" s="25"/>
      <c r="C82" s="24"/>
      <c r="D82" s="25"/>
      <c r="E82" s="25"/>
      <c r="F82" s="24"/>
      <c r="G82" s="24"/>
      <c r="H82" s="24" t="s">
        <v>32</v>
      </c>
      <c r="I82" s="41">
        <f>I80-I81</f>
        <v>14460</v>
      </c>
      <c r="J82" s="41">
        <v>0</v>
      </c>
      <c r="K82" s="41">
        <v>0</v>
      </c>
      <c r="L82" s="41">
        <f>ROUND(I82/3,0)</f>
        <v>4820</v>
      </c>
      <c r="M82" s="25"/>
      <c r="N82" s="25"/>
      <c r="O82" s="34"/>
      <c r="P82" s="33"/>
      <c r="Q82" s="34"/>
      <c r="R82" s="33"/>
      <c r="S82" s="34"/>
    </row>
    <row r="83" spans="1:19" s="5" customFormat="1" ht="27.75" customHeight="1">
      <c r="A83" s="33">
        <v>8</v>
      </c>
      <c r="B83" s="25" t="s">
        <v>178</v>
      </c>
      <c r="C83" s="24" t="s">
        <v>134</v>
      </c>
      <c r="D83" s="25" t="s">
        <v>179</v>
      </c>
      <c r="E83" s="25" t="s">
        <v>136</v>
      </c>
      <c r="F83" s="24">
        <v>2021</v>
      </c>
      <c r="G83" s="24">
        <v>2025</v>
      </c>
      <c r="H83" s="24" t="s">
        <v>67</v>
      </c>
      <c r="I83" s="41">
        <v>48800</v>
      </c>
      <c r="J83" s="41">
        <v>0</v>
      </c>
      <c r="K83" s="41">
        <v>0</v>
      </c>
      <c r="L83" s="41">
        <f>L84+L85</f>
        <v>16267</v>
      </c>
      <c r="M83" s="25" t="s">
        <v>137</v>
      </c>
      <c r="N83" s="25" t="s">
        <v>138</v>
      </c>
      <c r="O83" s="34" t="s">
        <v>180</v>
      </c>
      <c r="P83" s="33" t="s">
        <v>181</v>
      </c>
      <c r="Q83" s="34" t="s">
        <v>182</v>
      </c>
      <c r="R83" s="33" t="s">
        <v>183</v>
      </c>
      <c r="S83" s="34"/>
    </row>
    <row r="84" spans="1:19" s="5" customFormat="1" ht="27.75" customHeight="1">
      <c r="A84" s="33"/>
      <c r="B84" s="25"/>
      <c r="C84" s="24"/>
      <c r="D84" s="25"/>
      <c r="E84" s="25"/>
      <c r="F84" s="24"/>
      <c r="G84" s="24"/>
      <c r="H84" s="24" t="s">
        <v>31</v>
      </c>
      <c r="I84" s="41">
        <f>ROUND(I83*0.7,0)</f>
        <v>34160</v>
      </c>
      <c r="J84" s="41">
        <v>0</v>
      </c>
      <c r="K84" s="41">
        <v>0</v>
      </c>
      <c r="L84" s="41">
        <f>ROUND(I84/3,0)</f>
        <v>11387</v>
      </c>
      <c r="M84" s="25"/>
      <c r="N84" s="25"/>
      <c r="O84" s="34"/>
      <c r="P84" s="33"/>
      <c r="Q84" s="34"/>
      <c r="R84" s="33"/>
      <c r="S84" s="34"/>
    </row>
    <row r="85" spans="1:19" s="5" customFormat="1" ht="27.75" customHeight="1">
      <c r="A85" s="33"/>
      <c r="B85" s="25"/>
      <c r="C85" s="24"/>
      <c r="D85" s="25"/>
      <c r="E85" s="25"/>
      <c r="F85" s="24"/>
      <c r="G85" s="24"/>
      <c r="H85" s="24" t="s">
        <v>32</v>
      </c>
      <c r="I85" s="41">
        <f>I83-I84</f>
        <v>14640</v>
      </c>
      <c r="J85" s="41">
        <v>0</v>
      </c>
      <c r="K85" s="41">
        <v>0</v>
      </c>
      <c r="L85" s="41">
        <f>ROUND(I85/3,0)</f>
        <v>4880</v>
      </c>
      <c r="M85" s="25"/>
      <c r="N85" s="25"/>
      <c r="O85" s="34"/>
      <c r="P85" s="33"/>
      <c r="Q85" s="34"/>
      <c r="R85" s="33"/>
      <c r="S85" s="34"/>
    </row>
    <row r="86" spans="1:19" s="4" customFormat="1" ht="27.75" customHeight="1">
      <c r="A86" s="23" t="s">
        <v>184</v>
      </c>
      <c r="B86" s="26" t="s">
        <v>185</v>
      </c>
      <c r="C86" s="23"/>
      <c r="D86" s="26"/>
      <c r="E86" s="26"/>
      <c r="F86" s="23"/>
      <c r="G86" s="23"/>
      <c r="H86" s="33" t="s">
        <v>67</v>
      </c>
      <c r="I86" s="40">
        <f aca="true" t="shared" si="6" ref="I86:L88">I89+I92+I95+I98+I119+I170++I305+I308+I311</f>
        <v>5453141</v>
      </c>
      <c r="J86" s="40">
        <f t="shared" si="6"/>
        <v>560432</v>
      </c>
      <c r="K86" s="40">
        <f t="shared" si="6"/>
        <v>430509</v>
      </c>
      <c r="L86" s="40">
        <f t="shared" si="6"/>
        <v>1034400</v>
      </c>
      <c r="M86" s="26"/>
      <c r="N86" s="26"/>
      <c r="O86" s="26"/>
      <c r="P86" s="23"/>
      <c r="Q86" s="26"/>
      <c r="R86" s="23"/>
      <c r="S86" s="26"/>
    </row>
    <row r="87" spans="1:19" s="4" customFormat="1" ht="27.75" customHeight="1">
      <c r="A87" s="23"/>
      <c r="B87" s="26"/>
      <c r="C87" s="23"/>
      <c r="D87" s="26"/>
      <c r="E87" s="26"/>
      <c r="F87" s="23"/>
      <c r="G87" s="23"/>
      <c r="H87" s="33" t="s">
        <v>31</v>
      </c>
      <c r="I87" s="40">
        <f t="shared" si="6"/>
        <v>2647062</v>
      </c>
      <c r="J87" s="40">
        <f t="shared" si="6"/>
        <v>235889</v>
      </c>
      <c r="K87" s="40">
        <f t="shared" si="6"/>
        <v>173282</v>
      </c>
      <c r="L87" s="40">
        <f t="shared" si="6"/>
        <v>563988</v>
      </c>
      <c r="M87" s="26"/>
      <c r="N87" s="26"/>
      <c r="O87" s="26"/>
      <c r="P87" s="23"/>
      <c r="Q87" s="26"/>
      <c r="R87" s="23"/>
      <c r="S87" s="26"/>
    </row>
    <row r="88" spans="1:19" s="4" customFormat="1" ht="27.75" customHeight="1">
      <c r="A88" s="23"/>
      <c r="B88" s="26"/>
      <c r="C88" s="23"/>
      <c r="D88" s="26"/>
      <c r="E88" s="26"/>
      <c r="F88" s="23"/>
      <c r="G88" s="23"/>
      <c r="H88" s="33" t="s">
        <v>32</v>
      </c>
      <c r="I88" s="40">
        <f t="shared" si="6"/>
        <v>2806079</v>
      </c>
      <c r="J88" s="40">
        <f t="shared" si="6"/>
        <v>324543</v>
      </c>
      <c r="K88" s="40">
        <f t="shared" si="6"/>
        <v>257227</v>
      </c>
      <c r="L88" s="40">
        <f t="shared" si="6"/>
        <v>470412</v>
      </c>
      <c r="M88" s="26"/>
      <c r="N88" s="26"/>
      <c r="O88" s="26"/>
      <c r="P88" s="23"/>
      <c r="Q88" s="26"/>
      <c r="R88" s="23"/>
      <c r="S88" s="26"/>
    </row>
    <row r="89" spans="1:19" s="4" customFormat="1" ht="27.75" customHeight="1">
      <c r="A89" s="23" t="s">
        <v>34</v>
      </c>
      <c r="B89" s="26" t="s">
        <v>186</v>
      </c>
      <c r="C89" s="24" t="s">
        <v>187</v>
      </c>
      <c r="D89" s="25" t="s">
        <v>188</v>
      </c>
      <c r="E89" s="25" t="s">
        <v>189</v>
      </c>
      <c r="F89" s="24">
        <v>2021</v>
      </c>
      <c r="G89" s="24">
        <v>2025</v>
      </c>
      <c r="H89" s="33" t="s">
        <v>67</v>
      </c>
      <c r="I89" s="41">
        <v>1200000</v>
      </c>
      <c r="J89" s="41">
        <v>0</v>
      </c>
      <c r="K89" s="41">
        <v>0</v>
      </c>
      <c r="L89" s="41">
        <v>200000</v>
      </c>
      <c r="M89" s="25" t="s">
        <v>190</v>
      </c>
      <c r="N89" s="25" t="s">
        <v>191</v>
      </c>
      <c r="O89" s="25" t="s">
        <v>192</v>
      </c>
      <c r="P89" s="24" t="s">
        <v>154</v>
      </c>
      <c r="Q89" s="25" t="s">
        <v>193</v>
      </c>
      <c r="R89" s="24" t="s">
        <v>194</v>
      </c>
      <c r="S89" s="26"/>
    </row>
    <row r="90" spans="1:19" s="4" customFormat="1" ht="27.75" customHeight="1">
      <c r="A90" s="23"/>
      <c r="B90" s="26"/>
      <c r="C90" s="24"/>
      <c r="D90" s="25"/>
      <c r="E90" s="25"/>
      <c r="F90" s="24"/>
      <c r="G90" s="24"/>
      <c r="H90" s="33" t="s">
        <v>31</v>
      </c>
      <c r="I90" s="41">
        <f>I89*0.4</f>
        <v>480000</v>
      </c>
      <c r="J90" s="67"/>
      <c r="K90" s="41"/>
      <c r="L90" s="41">
        <f>L89*0.4</f>
        <v>80000</v>
      </c>
      <c r="M90" s="25"/>
      <c r="N90" s="25"/>
      <c r="O90" s="25"/>
      <c r="P90" s="24"/>
      <c r="Q90" s="25"/>
      <c r="R90" s="24"/>
      <c r="S90" s="26"/>
    </row>
    <row r="91" spans="1:19" s="4" customFormat="1" ht="27.75" customHeight="1">
      <c r="A91" s="23"/>
      <c r="B91" s="26"/>
      <c r="C91" s="24"/>
      <c r="D91" s="25"/>
      <c r="E91" s="25"/>
      <c r="F91" s="24"/>
      <c r="G91" s="24"/>
      <c r="H91" s="33" t="s">
        <v>32</v>
      </c>
      <c r="I91" s="41">
        <f>I89-I90</f>
        <v>720000</v>
      </c>
      <c r="J91" s="41"/>
      <c r="K91" s="41"/>
      <c r="L91" s="41">
        <f>L89-L90</f>
        <v>120000</v>
      </c>
      <c r="M91" s="25"/>
      <c r="N91" s="25"/>
      <c r="O91" s="25"/>
      <c r="P91" s="24"/>
      <c r="Q91" s="25"/>
      <c r="R91" s="24"/>
      <c r="S91" s="26"/>
    </row>
    <row r="92" spans="1:19" s="4" customFormat="1" ht="27.75" customHeight="1">
      <c r="A92" s="23" t="s">
        <v>85</v>
      </c>
      <c r="B92" s="26" t="s">
        <v>195</v>
      </c>
      <c r="C92" s="24" t="s">
        <v>134</v>
      </c>
      <c r="D92" s="25" t="s">
        <v>196</v>
      </c>
      <c r="E92" s="25" t="s">
        <v>197</v>
      </c>
      <c r="F92" s="24">
        <v>2020</v>
      </c>
      <c r="G92" s="24">
        <v>2025</v>
      </c>
      <c r="H92" s="33" t="s">
        <v>67</v>
      </c>
      <c r="I92" s="68">
        <f>I93+I94</f>
        <v>2269072</v>
      </c>
      <c r="J92" s="68">
        <f>J93+J94</f>
        <v>46768</v>
      </c>
      <c r="K92" s="68">
        <v>7354</v>
      </c>
      <c r="L92" s="68">
        <f>L93+L94</f>
        <v>280000</v>
      </c>
      <c r="M92" s="25" t="s">
        <v>197</v>
      </c>
      <c r="N92" s="25" t="s">
        <v>198</v>
      </c>
      <c r="O92" s="25" t="s">
        <v>192</v>
      </c>
      <c r="P92" s="24" t="s">
        <v>199</v>
      </c>
      <c r="Q92" s="25" t="s">
        <v>193</v>
      </c>
      <c r="R92" s="24" t="s">
        <v>194</v>
      </c>
      <c r="S92" s="25"/>
    </row>
    <row r="93" spans="1:19" s="4" customFormat="1" ht="27.75" customHeight="1">
      <c r="A93" s="23"/>
      <c r="B93" s="26"/>
      <c r="C93" s="24"/>
      <c r="D93" s="25"/>
      <c r="E93" s="25"/>
      <c r="F93" s="24"/>
      <c r="G93" s="24"/>
      <c r="H93" s="33" t="s">
        <v>31</v>
      </c>
      <c r="I93" s="68">
        <f>(1384000/2-1311448/2)+2196520/2</f>
        <v>1134536</v>
      </c>
      <c r="J93" s="68">
        <f>46768/2</f>
        <v>23384</v>
      </c>
      <c r="K93" s="68">
        <v>4677</v>
      </c>
      <c r="L93" s="68">
        <v>140000</v>
      </c>
      <c r="M93" s="25"/>
      <c r="N93" s="25"/>
      <c r="O93" s="25"/>
      <c r="P93" s="24"/>
      <c r="Q93" s="25"/>
      <c r="R93" s="24"/>
      <c r="S93" s="25"/>
    </row>
    <row r="94" spans="1:19" s="4" customFormat="1" ht="27.75" customHeight="1">
      <c r="A94" s="23"/>
      <c r="B94" s="26"/>
      <c r="C94" s="24"/>
      <c r="D94" s="25"/>
      <c r="E94" s="25"/>
      <c r="F94" s="24"/>
      <c r="G94" s="24"/>
      <c r="H94" s="33" t="s">
        <v>32</v>
      </c>
      <c r="I94" s="68">
        <f>(1384000/2-1311448/2)+2196520/2</f>
        <v>1134536</v>
      </c>
      <c r="J94" s="68">
        <f>46768/2</f>
        <v>23384</v>
      </c>
      <c r="K94" s="68">
        <v>2677</v>
      </c>
      <c r="L94" s="68">
        <v>140000</v>
      </c>
      <c r="M94" s="25"/>
      <c r="N94" s="25"/>
      <c r="O94" s="25"/>
      <c r="P94" s="24"/>
      <c r="Q94" s="25"/>
      <c r="R94" s="24"/>
      <c r="S94" s="25"/>
    </row>
    <row r="95" spans="1:19" s="4" customFormat="1" ht="27.75" customHeight="1">
      <c r="A95" s="23" t="s">
        <v>108</v>
      </c>
      <c r="B95" s="26" t="s">
        <v>200</v>
      </c>
      <c r="C95" s="24" t="s">
        <v>37</v>
      </c>
      <c r="D95" s="25" t="s">
        <v>201</v>
      </c>
      <c r="E95" s="25" t="s">
        <v>202</v>
      </c>
      <c r="F95" s="24">
        <v>2018</v>
      </c>
      <c r="G95" s="24">
        <v>2021</v>
      </c>
      <c r="H95" s="33" t="s">
        <v>67</v>
      </c>
      <c r="I95" s="41">
        <v>522260</v>
      </c>
      <c r="J95" s="41">
        <f>J96+J97</f>
        <v>480000</v>
      </c>
      <c r="K95" s="41">
        <f>K96+K97</f>
        <v>384000</v>
      </c>
      <c r="L95" s="41">
        <v>42260</v>
      </c>
      <c r="M95" s="25" t="s">
        <v>203</v>
      </c>
      <c r="N95" s="25" t="s">
        <v>204</v>
      </c>
      <c r="O95" s="25" t="s">
        <v>92</v>
      </c>
      <c r="P95" s="24" t="s">
        <v>93</v>
      </c>
      <c r="Q95" s="25" t="s">
        <v>193</v>
      </c>
      <c r="R95" s="24" t="s">
        <v>194</v>
      </c>
      <c r="S95" s="25" t="s">
        <v>205</v>
      </c>
    </row>
    <row r="96" spans="1:19" s="4" customFormat="1" ht="27.75" customHeight="1">
      <c r="A96" s="23"/>
      <c r="B96" s="26"/>
      <c r="C96" s="24"/>
      <c r="D96" s="25"/>
      <c r="E96" s="25"/>
      <c r="F96" s="24"/>
      <c r="G96" s="24"/>
      <c r="H96" s="33" t="s">
        <v>31</v>
      </c>
      <c r="I96" s="41">
        <f>J96+L96</f>
        <v>208904</v>
      </c>
      <c r="J96" s="41">
        <v>192000</v>
      </c>
      <c r="K96" s="41">
        <f>J96*0.8</f>
        <v>153600</v>
      </c>
      <c r="L96" s="41">
        <v>16904</v>
      </c>
      <c r="M96" s="25"/>
      <c r="N96" s="25"/>
      <c r="O96" s="25"/>
      <c r="P96" s="24"/>
      <c r="Q96" s="25"/>
      <c r="R96" s="24"/>
      <c r="S96" s="25"/>
    </row>
    <row r="97" spans="1:19" s="4" customFormat="1" ht="27.75" customHeight="1">
      <c r="A97" s="23"/>
      <c r="B97" s="26"/>
      <c r="C97" s="24"/>
      <c r="D97" s="25"/>
      <c r="E97" s="25"/>
      <c r="F97" s="24"/>
      <c r="G97" s="24"/>
      <c r="H97" s="33" t="s">
        <v>32</v>
      </c>
      <c r="I97" s="41">
        <f>J97+L97</f>
        <v>313356</v>
      </c>
      <c r="J97" s="41">
        <v>288000</v>
      </c>
      <c r="K97" s="41">
        <f>J97*0.8</f>
        <v>230400</v>
      </c>
      <c r="L97" s="41">
        <v>25356</v>
      </c>
      <c r="M97" s="25"/>
      <c r="N97" s="25"/>
      <c r="O97" s="25"/>
      <c r="P97" s="24"/>
      <c r="Q97" s="25"/>
      <c r="R97" s="24"/>
      <c r="S97" s="25"/>
    </row>
    <row r="98" spans="1:19" s="4" customFormat="1" ht="27.75" customHeight="1">
      <c r="A98" s="23" t="s">
        <v>119</v>
      </c>
      <c r="B98" s="31" t="s">
        <v>206</v>
      </c>
      <c r="C98" s="24"/>
      <c r="D98" s="25"/>
      <c r="E98" s="25"/>
      <c r="F98" s="24"/>
      <c r="G98" s="24"/>
      <c r="H98" s="33" t="s">
        <v>67</v>
      </c>
      <c r="I98" s="41">
        <f>I101+I104+I107+I110+I113+I116</f>
        <v>735105</v>
      </c>
      <c r="J98" s="41">
        <f>J101+J104+J107+J110+J113+J116</f>
        <v>22000</v>
      </c>
      <c r="K98" s="41">
        <f>K101+K104+K107+K110+K113+K116</f>
        <v>7000</v>
      </c>
      <c r="L98" s="41">
        <f>L101+L104+L107+L110+L113+L116</f>
        <v>125000</v>
      </c>
      <c r="M98" s="25"/>
      <c r="N98" s="25"/>
      <c r="O98" s="25"/>
      <c r="P98" s="24"/>
      <c r="Q98" s="25"/>
      <c r="R98" s="24"/>
      <c r="S98" s="25"/>
    </row>
    <row r="99" spans="1:19" s="4" customFormat="1" ht="27.75" customHeight="1">
      <c r="A99" s="23"/>
      <c r="B99" s="26"/>
      <c r="C99" s="24"/>
      <c r="D99" s="25"/>
      <c r="E99" s="25"/>
      <c r="F99" s="24"/>
      <c r="G99" s="24"/>
      <c r="H99" s="33" t="s">
        <v>31</v>
      </c>
      <c r="I99" s="41">
        <f>I102+I105+I108+I111+I114+I117</f>
        <v>329503</v>
      </c>
      <c r="J99" s="41">
        <f>J102+J105+J108+J111+J114+J117</f>
        <v>12000</v>
      </c>
      <c r="K99" s="41">
        <f>K102+K105+K108+K111+K114+K117</f>
        <v>6500</v>
      </c>
      <c r="L99" s="41">
        <f>L102+L105+L108+L111+L114+L117</f>
        <v>71000</v>
      </c>
      <c r="M99" s="25"/>
      <c r="N99" s="25"/>
      <c r="O99" s="25"/>
      <c r="P99" s="24"/>
      <c r="Q99" s="25"/>
      <c r="R99" s="24"/>
      <c r="S99" s="25"/>
    </row>
    <row r="100" spans="1:19" s="4" customFormat="1" ht="27.75" customHeight="1">
      <c r="A100" s="23"/>
      <c r="B100" s="26"/>
      <c r="C100" s="24"/>
      <c r="D100" s="25"/>
      <c r="E100" s="25"/>
      <c r="F100" s="24"/>
      <c r="G100" s="24"/>
      <c r="H100" s="33" t="s">
        <v>32</v>
      </c>
      <c r="I100" s="41">
        <f>I103+I106+I109+I112+I115+I118</f>
        <v>405602</v>
      </c>
      <c r="J100" s="41">
        <f>J103+J106+J109+J112+J115+J118</f>
        <v>10000</v>
      </c>
      <c r="K100" s="41">
        <f>K103+K106+K109+K112+K115+K118</f>
        <v>500</v>
      </c>
      <c r="L100" s="41">
        <f>L103+L106+L109+L112+L115+L118</f>
        <v>54000</v>
      </c>
      <c r="M100" s="25"/>
      <c r="N100" s="25"/>
      <c r="O100" s="25"/>
      <c r="P100" s="24"/>
      <c r="Q100" s="25"/>
      <c r="R100" s="24"/>
      <c r="S100" s="25"/>
    </row>
    <row r="101" spans="1:19" s="1" customFormat="1" ht="27.75" customHeight="1">
      <c r="A101" s="24">
        <v>1</v>
      </c>
      <c r="B101" s="25" t="s">
        <v>207</v>
      </c>
      <c r="C101" s="24" t="s">
        <v>37</v>
      </c>
      <c r="D101" s="25" t="s">
        <v>208</v>
      </c>
      <c r="E101" s="56" t="s">
        <v>209</v>
      </c>
      <c r="F101" s="24">
        <v>2020</v>
      </c>
      <c r="G101" s="24">
        <v>2021</v>
      </c>
      <c r="H101" s="33" t="s">
        <v>67</v>
      </c>
      <c r="I101" s="41">
        <v>45900</v>
      </c>
      <c r="J101" s="41">
        <v>22000</v>
      </c>
      <c r="K101" s="41">
        <v>6500</v>
      </c>
      <c r="L101" s="41">
        <v>10000</v>
      </c>
      <c r="M101" s="25" t="s">
        <v>210</v>
      </c>
      <c r="N101" s="25" t="s">
        <v>211</v>
      </c>
      <c r="O101" s="25" t="s">
        <v>212</v>
      </c>
      <c r="P101" s="24" t="s">
        <v>213</v>
      </c>
      <c r="Q101" s="25" t="s">
        <v>214</v>
      </c>
      <c r="R101" s="24" t="s">
        <v>215</v>
      </c>
      <c r="S101" s="25"/>
    </row>
    <row r="102" spans="1:19" s="1" customFormat="1" ht="27.75" customHeight="1">
      <c r="A102" s="24"/>
      <c r="B102" s="25"/>
      <c r="C102" s="24"/>
      <c r="D102" s="25"/>
      <c r="E102" s="56"/>
      <c r="F102" s="24"/>
      <c r="G102" s="24"/>
      <c r="H102" s="33" t="s">
        <v>31</v>
      </c>
      <c r="I102" s="41">
        <v>20000</v>
      </c>
      <c r="J102" s="41">
        <v>12000</v>
      </c>
      <c r="K102" s="41">
        <v>6500</v>
      </c>
      <c r="L102" s="41">
        <v>8000</v>
      </c>
      <c r="M102" s="25"/>
      <c r="N102" s="25"/>
      <c r="O102" s="25"/>
      <c r="P102" s="24"/>
      <c r="Q102" s="25"/>
      <c r="R102" s="24"/>
      <c r="S102" s="25"/>
    </row>
    <row r="103" spans="1:19" s="1" customFormat="1" ht="27.75" customHeight="1">
      <c r="A103" s="24"/>
      <c r="B103" s="25"/>
      <c r="C103" s="24"/>
      <c r="D103" s="25"/>
      <c r="E103" s="56"/>
      <c r="F103" s="24"/>
      <c r="G103" s="24"/>
      <c r="H103" s="33" t="s">
        <v>32</v>
      </c>
      <c r="I103" s="41">
        <v>25900</v>
      </c>
      <c r="J103" s="41">
        <v>10000</v>
      </c>
      <c r="K103" s="41"/>
      <c r="L103" s="41">
        <f>L101-L102</f>
        <v>2000</v>
      </c>
      <c r="M103" s="25"/>
      <c r="N103" s="25"/>
      <c r="O103" s="25"/>
      <c r="P103" s="24"/>
      <c r="Q103" s="25"/>
      <c r="R103" s="24"/>
      <c r="S103" s="25"/>
    </row>
    <row r="104" spans="1:19" s="1" customFormat="1" ht="27.75" customHeight="1">
      <c r="A104" s="24">
        <v>2</v>
      </c>
      <c r="B104" s="25" t="s">
        <v>216</v>
      </c>
      <c r="C104" s="24" t="s">
        <v>37</v>
      </c>
      <c r="D104" s="25" t="s">
        <v>217</v>
      </c>
      <c r="E104" s="56" t="s">
        <v>209</v>
      </c>
      <c r="F104" s="27">
        <v>2021</v>
      </c>
      <c r="G104" s="27">
        <v>2025</v>
      </c>
      <c r="H104" s="33" t="s">
        <v>67</v>
      </c>
      <c r="I104" s="41">
        <v>55400</v>
      </c>
      <c r="J104" s="41"/>
      <c r="K104" s="41"/>
      <c r="L104" s="42">
        <v>30000</v>
      </c>
      <c r="M104" s="32" t="s">
        <v>218</v>
      </c>
      <c r="N104" s="25" t="s">
        <v>219</v>
      </c>
      <c r="O104" s="69" t="s">
        <v>220</v>
      </c>
      <c r="P104" s="70" t="s">
        <v>221</v>
      </c>
      <c r="Q104" s="25" t="s">
        <v>222</v>
      </c>
      <c r="R104" s="24" t="s">
        <v>223</v>
      </c>
      <c r="S104" s="25"/>
    </row>
    <row r="105" spans="1:19" s="1" customFormat="1" ht="27.75" customHeight="1">
      <c r="A105" s="24"/>
      <c r="B105" s="25"/>
      <c r="C105" s="24"/>
      <c r="D105" s="25"/>
      <c r="E105" s="56"/>
      <c r="F105" s="27"/>
      <c r="G105" s="27"/>
      <c r="H105" s="33" t="s">
        <v>31</v>
      </c>
      <c r="I105" s="42">
        <f>ROUND(I104*0.4,0)</f>
        <v>22160</v>
      </c>
      <c r="J105" s="41"/>
      <c r="K105" s="41"/>
      <c r="L105" s="42">
        <v>20000</v>
      </c>
      <c r="M105" s="25"/>
      <c r="N105" s="25"/>
      <c r="O105" s="71"/>
      <c r="P105" s="72"/>
      <c r="Q105" s="25"/>
      <c r="R105" s="24"/>
      <c r="S105" s="25"/>
    </row>
    <row r="106" spans="1:19" s="1" customFormat="1" ht="27.75" customHeight="1">
      <c r="A106" s="24"/>
      <c r="B106" s="25"/>
      <c r="C106" s="24"/>
      <c r="D106" s="25"/>
      <c r="E106" s="56"/>
      <c r="F106" s="27"/>
      <c r="G106" s="27"/>
      <c r="H106" s="33" t="s">
        <v>32</v>
      </c>
      <c r="I106" s="42">
        <f>I104-I105</f>
        <v>33240</v>
      </c>
      <c r="J106" s="41"/>
      <c r="K106" s="41"/>
      <c r="L106" s="42">
        <v>10000</v>
      </c>
      <c r="M106" s="25"/>
      <c r="N106" s="25"/>
      <c r="O106" s="71"/>
      <c r="P106" s="72"/>
      <c r="Q106" s="25"/>
      <c r="R106" s="24"/>
      <c r="S106" s="25"/>
    </row>
    <row r="107" spans="1:19" s="10" customFormat="1" ht="27.75" customHeight="1">
      <c r="A107" s="24">
        <v>3</v>
      </c>
      <c r="B107" s="28" t="s">
        <v>224</v>
      </c>
      <c r="C107" s="27" t="s">
        <v>37</v>
      </c>
      <c r="D107" s="28" t="s">
        <v>225</v>
      </c>
      <c r="E107" s="57" t="s">
        <v>226</v>
      </c>
      <c r="F107" s="24">
        <v>2021</v>
      </c>
      <c r="G107" s="24">
        <v>2024</v>
      </c>
      <c r="H107" s="33" t="s">
        <v>67</v>
      </c>
      <c r="I107" s="42">
        <v>23041</v>
      </c>
      <c r="J107" s="42"/>
      <c r="K107" s="42"/>
      <c r="L107" s="42">
        <v>5000</v>
      </c>
      <c r="M107" s="73" t="s">
        <v>227</v>
      </c>
      <c r="N107" s="60" t="s">
        <v>228</v>
      </c>
      <c r="O107" s="28" t="s">
        <v>229</v>
      </c>
      <c r="P107" s="27" t="s">
        <v>230</v>
      </c>
      <c r="Q107" s="28" t="s">
        <v>231</v>
      </c>
      <c r="R107" s="27" t="s">
        <v>232</v>
      </c>
      <c r="S107" s="78"/>
    </row>
    <row r="108" spans="1:19" s="10" customFormat="1" ht="27.75" customHeight="1">
      <c r="A108" s="24"/>
      <c r="B108" s="28"/>
      <c r="C108" s="27"/>
      <c r="D108" s="28"/>
      <c r="E108" s="57"/>
      <c r="F108" s="24"/>
      <c r="G108" s="24"/>
      <c r="H108" s="33" t="s">
        <v>31</v>
      </c>
      <c r="I108" s="42">
        <v>10000</v>
      </c>
      <c r="J108" s="42"/>
      <c r="K108" s="42"/>
      <c r="L108" s="42">
        <v>2000</v>
      </c>
      <c r="M108" s="28"/>
      <c r="N108" s="64"/>
      <c r="O108" s="28"/>
      <c r="P108" s="27"/>
      <c r="Q108" s="28"/>
      <c r="R108" s="27"/>
      <c r="S108" s="78"/>
    </row>
    <row r="109" spans="1:19" s="10" customFormat="1" ht="27.75" customHeight="1">
      <c r="A109" s="24"/>
      <c r="B109" s="28"/>
      <c r="C109" s="27"/>
      <c r="D109" s="28"/>
      <c r="E109" s="57"/>
      <c r="F109" s="24"/>
      <c r="G109" s="24"/>
      <c r="H109" s="33" t="s">
        <v>32</v>
      </c>
      <c r="I109" s="42">
        <v>13041</v>
      </c>
      <c r="J109" s="42"/>
      <c r="K109" s="42"/>
      <c r="L109" s="42">
        <v>3000</v>
      </c>
      <c r="M109" s="28"/>
      <c r="N109" s="64"/>
      <c r="O109" s="28"/>
      <c r="P109" s="27"/>
      <c r="Q109" s="28"/>
      <c r="R109" s="27"/>
      <c r="S109" s="78"/>
    </row>
    <row r="110" spans="1:19" s="10" customFormat="1" ht="27.75" customHeight="1">
      <c r="A110" s="24">
        <v>4</v>
      </c>
      <c r="B110" s="57" t="s">
        <v>233</v>
      </c>
      <c r="C110" s="58" t="s">
        <v>37</v>
      </c>
      <c r="D110" s="57" t="s">
        <v>234</v>
      </c>
      <c r="E110" s="57" t="s">
        <v>226</v>
      </c>
      <c r="F110" s="58">
        <v>2021</v>
      </c>
      <c r="G110" s="58">
        <v>2024</v>
      </c>
      <c r="H110" s="33" t="s">
        <v>67</v>
      </c>
      <c r="I110" s="74">
        <v>37592</v>
      </c>
      <c r="J110" s="74"/>
      <c r="K110" s="74"/>
      <c r="L110" s="74">
        <v>20000</v>
      </c>
      <c r="M110" s="73" t="s">
        <v>227</v>
      </c>
      <c r="N110" s="28" t="s">
        <v>235</v>
      </c>
      <c r="O110" s="57" t="s">
        <v>236</v>
      </c>
      <c r="P110" s="58" t="s">
        <v>237</v>
      </c>
      <c r="Q110" s="57" t="s">
        <v>238</v>
      </c>
      <c r="R110" s="58" t="s">
        <v>239</v>
      </c>
      <c r="S110" s="79"/>
    </row>
    <row r="111" spans="1:19" s="10" customFormat="1" ht="27.75" customHeight="1">
      <c r="A111" s="24"/>
      <c r="B111" s="57"/>
      <c r="C111" s="58"/>
      <c r="D111" s="57"/>
      <c r="E111" s="57"/>
      <c r="F111" s="58"/>
      <c r="G111" s="58"/>
      <c r="H111" s="33" t="s">
        <v>31</v>
      </c>
      <c r="I111" s="74">
        <v>30074</v>
      </c>
      <c r="J111" s="74"/>
      <c r="K111" s="74"/>
      <c r="L111" s="74">
        <v>16000</v>
      </c>
      <c r="M111" s="28"/>
      <c r="N111" s="28"/>
      <c r="O111" s="57"/>
      <c r="P111" s="58"/>
      <c r="Q111" s="57"/>
      <c r="R111" s="58"/>
      <c r="S111" s="79"/>
    </row>
    <row r="112" spans="1:19" s="10" customFormat="1" ht="27.75" customHeight="1">
      <c r="A112" s="24"/>
      <c r="B112" s="57"/>
      <c r="C112" s="58"/>
      <c r="D112" s="57"/>
      <c r="E112" s="57"/>
      <c r="F112" s="58"/>
      <c r="G112" s="58"/>
      <c r="H112" s="33" t="s">
        <v>32</v>
      </c>
      <c r="I112" s="74">
        <v>7518</v>
      </c>
      <c r="J112" s="74"/>
      <c r="K112" s="74"/>
      <c r="L112" s="74">
        <v>4000</v>
      </c>
      <c r="M112" s="28"/>
      <c r="N112" s="28"/>
      <c r="O112" s="57"/>
      <c r="P112" s="58"/>
      <c r="Q112" s="57"/>
      <c r="R112" s="58"/>
      <c r="S112" s="79"/>
    </row>
    <row r="113" spans="1:19" s="9" customFormat="1" ht="27.75" customHeight="1">
      <c r="A113" s="24">
        <v>5</v>
      </c>
      <c r="B113" s="34" t="s">
        <v>240</v>
      </c>
      <c r="C113" s="27" t="s">
        <v>37</v>
      </c>
      <c r="D113" s="28" t="s">
        <v>241</v>
      </c>
      <c r="E113" s="57" t="s">
        <v>226</v>
      </c>
      <c r="F113" s="27">
        <v>2021</v>
      </c>
      <c r="G113" s="27">
        <v>2025</v>
      </c>
      <c r="H113" s="33" t="s">
        <v>67</v>
      </c>
      <c r="I113" s="42">
        <v>393172</v>
      </c>
      <c r="J113" s="42"/>
      <c r="K113" s="42"/>
      <c r="L113" s="42">
        <v>30000</v>
      </c>
      <c r="M113" s="73" t="s">
        <v>227</v>
      </c>
      <c r="N113" s="28" t="s">
        <v>235</v>
      </c>
      <c r="O113" s="25" t="s">
        <v>242</v>
      </c>
      <c r="P113" s="27" t="s">
        <v>243</v>
      </c>
      <c r="Q113" s="28" t="s">
        <v>244</v>
      </c>
      <c r="R113" s="27" t="s">
        <v>245</v>
      </c>
      <c r="S113" s="54"/>
    </row>
    <row r="114" spans="1:19" s="9" customFormat="1" ht="27.75" customHeight="1">
      <c r="A114" s="24"/>
      <c r="B114" s="34"/>
      <c r="C114" s="27"/>
      <c r="D114" s="28"/>
      <c r="E114" s="57"/>
      <c r="F114" s="27"/>
      <c r="G114" s="27"/>
      <c r="H114" s="33" t="s">
        <v>31</v>
      </c>
      <c r="I114" s="42">
        <f>ROUND(I113*0.4,0)</f>
        <v>157269</v>
      </c>
      <c r="J114" s="42"/>
      <c r="K114" s="42"/>
      <c r="L114" s="42">
        <v>15000</v>
      </c>
      <c r="M114" s="28"/>
      <c r="N114" s="28"/>
      <c r="O114" s="25"/>
      <c r="P114" s="27"/>
      <c r="Q114" s="28"/>
      <c r="R114" s="27"/>
      <c r="S114" s="54"/>
    </row>
    <row r="115" spans="1:19" s="9" customFormat="1" ht="27.75" customHeight="1">
      <c r="A115" s="24"/>
      <c r="B115" s="34"/>
      <c r="C115" s="27"/>
      <c r="D115" s="28"/>
      <c r="E115" s="57"/>
      <c r="F115" s="27"/>
      <c r="G115" s="27"/>
      <c r="H115" s="33" t="s">
        <v>32</v>
      </c>
      <c r="I115" s="42">
        <f>I113-I114</f>
        <v>235903</v>
      </c>
      <c r="J115" s="42"/>
      <c r="K115" s="42"/>
      <c r="L115" s="42">
        <v>15000</v>
      </c>
      <c r="M115" s="28"/>
      <c r="N115" s="28"/>
      <c r="O115" s="25"/>
      <c r="P115" s="27"/>
      <c r="Q115" s="28"/>
      <c r="R115" s="27"/>
      <c r="S115" s="54"/>
    </row>
    <row r="116" spans="1:19" s="11" customFormat="1" ht="27.75" customHeight="1">
      <c r="A116" s="59">
        <v>6</v>
      </c>
      <c r="B116" s="60" t="s">
        <v>246</v>
      </c>
      <c r="C116" s="61" t="s">
        <v>247</v>
      </c>
      <c r="D116" s="60" t="s">
        <v>248</v>
      </c>
      <c r="E116" s="62" t="s">
        <v>249</v>
      </c>
      <c r="F116" s="59">
        <v>2021</v>
      </c>
      <c r="G116" s="59">
        <v>2025</v>
      </c>
      <c r="H116" s="63" t="s">
        <v>250</v>
      </c>
      <c r="I116" s="75">
        <v>180000</v>
      </c>
      <c r="J116" s="75"/>
      <c r="K116" s="75">
        <v>500</v>
      </c>
      <c r="L116" s="75">
        <f>L117+L118</f>
        <v>30000</v>
      </c>
      <c r="M116" s="60" t="s">
        <v>227</v>
      </c>
      <c r="N116" s="60" t="s">
        <v>251</v>
      </c>
      <c r="O116" s="60" t="s">
        <v>252</v>
      </c>
      <c r="P116" s="61" t="s">
        <v>253</v>
      </c>
      <c r="Q116" s="60" t="s">
        <v>254</v>
      </c>
      <c r="R116" s="61" t="s">
        <v>255</v>
      </c>
      <c r="S116" s="80"/>
    </row>
    <row r="117" spans="1:19" s="11" customFormat="1" ht="27.75" customHeight="1">
      <c r="A117" s="59"/>
      <c r="B117" s="64"/>
      <c r="C117" s="65"/>
      <c r="D117" s="64"/>
      <c r="E117" s="66"/>
      <c r="F117" s="59"/>
      <c r="G117" s="59"/>
      <c r="H117" s="63" t="s">
        <v>256</v>
      </c>
      <c r="I117" s="75">
        <f>I116*0.5</f>
        <v>90000</v>
      </c>
      <c r="J117" s="75"/>
      <c r="K117" s="75"/>
      <c r="L117" s="75">
        <v>10000</v>
      </c>
      <c r="M117" s="64"/>
      <c r="N117" s="64"/>
      <c r="O117" s="64"/>
      <c r="P117" s="65"/>
      <c r="Q117" s="64"/>
      <c r="R117" s="65"/>
      <c r="S117" s="80"/>
    </row>
    <row r="118" spans="1:19" s="11" customFormat="1" ht="27.75" customHeight="1">
      <c r="A118" s="59"/>
      <c r="B118" s="64"/>
      <c r="C118" s="65"/>
      <c r="D118" s="64"/>
      <c r="E118" s="66"/>
      <c r="F118" s="59"/>
      <c r="G118" s="59"/>
      <c r="H118" s="63" t="s">
        <v>257</v>
      </c>
      <c r="I118" s="75">
        <f>I116-I117</f>
        <v>90000</v>
      </c>
      <c r="J118" s="75"/>
      <c r="K118" s="75">
        <v>500</v>
      </c>
      <c r="L118" s="75">
        <v>20000</v>
      </c>
      <c r="M118" s="64"/>
      <c r="N118" s="64"/>
      <c r="O118" s="64"/>
      <c r="P118" s="65"/>
      <c r="Q118" s="64"/>
      <c r="R118" s="65"/>
      <c r="S118" s="80"/>
    </row>
    <row r="119" spans="1:19" s="1" customFormat="1" ht="27.75" customHeight="1">
      <c r="A119" s="23" t="s">
        <v>130</v>
      </c>
      <c r="B119" s="45" t="s">
        <v>258</v>
      </c>
      <c r="C119" s="37" t="s">
        <v>132</v>
      </c>
      <c r="D119" s="45" t="s">
        <v>132</v>
      </c>
      <c r="E119" s="45" t="s">
        <v>132</v>
      </c>
      <c r="F119" s="37" t="s">
        <v>132</v>
      </c>
      <c r="G119" s="37" t="s">
        <v>132</v>
      </c>
      <c r="H119" s="33" t="s">
        <v>67</v>
      </c>
      <c r="I119" s="76">
        <f>SUMIF($H$122:$H$169,$H119,$I$122:$I$169)</f>
        <v>119766</v>
      </c>
      <c r="J119" s="76">
        <f>SUMIF($H$122:$H$169,$H119,$J$122:$J$169)</f>
        <v>11664</v>
      </c>
      <c r="K119" s="76">
        <f>SUMIF($H$122:$H$169,$H119,$K$122:$K$169)</f>
        <v>11664</v>
      </c>
      <c r="L119" s="76">
        <f>SUMIF($H$122:$H$169,$H119,$L$122:$L$169)</f>
        <v>108102</v>
      </c>
      <c r="M119" s="45" t="s">
        <v>132</v>
      </c>
      <c r="N119" s="45" t="s">
        <v>132</v>
      </c>
      <c r="O119" s="45" t="s">
        <v>132</v>
      </c>
      <c r="P119" s="37" t="s">
        <v>132</v>
      </c>
      <c r="Q119" s="45" t="s">
        <v>132</v>
      </c>
      <c r="R119" s="37" t="s">
        <v>132</v>
      </c>
      <c r="S119" s="45" t="s">
        <v>132</v>
      </c>
    </row>
    <row r="120" spans="1:19" s="1" customFormat="1" ht="27.75" customHeight="1">
      <c r="A120" s="23"/>
      <c r="B120" s="45"/>
      <c r="C120" s="37"/>
      <c r="D120" s="45"/>
      <c r="E120" s="45"/>
      <c r="F120" s="37"/>
      <c r="G120" s="37"/>
      <c r="H120" s="33" t="s">
        <v>31</v>
      </c>
      <c r="I120" s="76">
        <f>SUMIF($H$122:$H$169,$H120,$I$122:$I$169)</f>
        <v>86907</v>
      </c>
      <c r="J120" s="76">
        <f>SUMIF($H$122:$H$169,$H120,$J$122:$J$169)</f>
        <v>8505</v>
      </c>
      <c r="K120" s="76">
        <f>SUMIF($H$122:$H$169,$H120,$K$122:$K$169)</f>
        <v>8505</v>
      </c>
      <c r="L120" s="76">
        <f>SUMIF($H$122:$H$169,$H120,$L$122:$L$169)</f>
        <v>78402</v>
      </c>
      <c r="M120" s="45"/>
      <c r="N120" s="45"/>
      <c r="O120" s="45"/>
      <c r="P120" s="37"/>
      <c r="Q120" s="45"/>
      <c r="R120" s="37"/>
      <c r="S120" s="45"/>
    </row>
    <row r="121" spans="1:19" s="1" customFormat="1" ht="27.75" customHeight="1">
      <c r="A121" s="23"/>
      <c r="B121" s="45"/>
      <c r="C121" s="37"/>
      <c r="D121" s="45"/>
      <c r="E121" s="45"/>
      <c r="F121" s="37"/>
      <c r="G121" s="37"/>
      <c r="H121" s="33" t="s">
        <v>32</v>
      </c>
      <c r="I121" s="76">
        <f>SUMIF($H$122:$H$169,$H121,$I$122:$I$169)</f>
        <v>32859</v>
      </c>
      <c r="J121" s="76">
        <f>SUMIF($H$122:$H$169,$H121,$J$122:$J$169)</f>
        <v>3159</v>
      </c>
      <c r="K121" s="76">
        <f>SUMIF($H$122:$H$169,$H121,$K$122:$K$169)</f>
        <v>3159</v>
      </c>
      <c r="L121" s="76">
        <f>SUMIF($H$122:$H$169,$H121,$L$122:$L$169)</f>
        <v>29700</v>
      </c>
      <c r="M121" s="45"/>
      <c r="N121" s="45"/>
      <c r="O121" s="45"/>
      <c r="P121" s="37"/>
      <c r="Q121" s="45"/>
      <c r="R121" s="37"/>
      <c r="S121" s="45"/>
    </row>
    <row r="122" spans="1:19" s="1" customFormat="1" ht="27.75" customHeight="1">
      <c r="A122" s="33">
        <v>1</v>
      </c>
      <c r="B122" s="34" t="s">
        <v>259</v>
      </c>
      <c r="C122" s="33" t="s">
        <v>134</v>
      </c>
      <c r="D122" s="34" t="s">
        <v>260</v>
      </c>
      <c r="E122" s="25" t="s">
        <v>261</v>
      </c>
      <c r="F122" s="33">
        <v>2020</v>
      </c>
      <c r="G122" s="33">
        <v>2021</v>
      </c>
      <c r="H122" s="33" t="s">
        <v>67</v>
      </c>
      <c r="I122" s="68">
        <v>5519</v>
      </c>
      <c r="J122" s="68">
        <v>3000</v>
      </c>
      <c r="K122" s="68">
        <v>3000</v>
      </c>
      <c r="L122" s="68">
        <f aca="true" t="shared" si="7" ref="L122:L169">I122-J122</f>
        <v>2519</v>
      </c>
      <c r="M122" s="34" t="s">
        <v>262</v>
      </c>
      <c r="N122" s="34" t="s">
        <v>263</v>
      </c>
      <c r="O122" s="34" t="s">
        <v>264</v>
      </c>
      <c r="P122" s="77" t="s">
        <v>265</v>
      </c>
      <c r="Q122" s="34" t="s">
        <v>266</v>
      </c>
      <c r="R122" s="77" t="s">
        <v>267</v>
      </c>
      <c r="S122" s="44" t="s">
        <v>268</v>
      </c>
    </row>
    <row r="123" spans="1:19" s="1" customFormat="1" ht="27.75" customHeight="1">
      <c r="A123" s="33"/>
      <c r="B123" s="34"/>
      <c r="C123" s="33"/>
      <c r="D123" s="34"/>
      <c r="E123" s="25"/>
      <c r="F123" s="33"/>
      <c r="G123" s="33"/>
      <c r="H123" s="33" t="s">
        <v>31</v>
      </c>
      <c r="I123" s="68">
        <v>4415</v>
      </c>
      <c r="J123" s="68">
        <v>2400</v>
      </c>
      <c r="K123" s="68">
        <v>2400</v>
      </c>
      <c r="L123" s="68">
        <f t="shared" si="7"/>
        <v>2015</v>
      </c>
      <c r="M123" s="34"/>
      <c r="N123" s="34"/>
      <c r="O123" s="34"/>
      <c r="P123" s="77"/>
      <c r="Q123" s="34"/>
      <c r="R123" s="77"/>
      <c r="S123" s="44"/>
    </row>
    <row r="124" spans="1:19" s="1" customFormat="1" ht="27.75" customHeight="1">
      <c r="A124" s="33"/>
      <c r="B124" s="34"/>
      <c r="C124" s="33"/>
      <c r="D124" s="34"/>
      <c r="E124" s="25"/>
      <c r="F124" s="33"/>
      <c r="G124" s="33"/>
      <c r="H124" s="33" t="s">
        <v>32</v>
      </c>
      <c r="I124" s="68">
        <v>1104</v>
      </c>
      <c r="J124" s="68">
        <v>600</v>
      </c>
      <c r="K124" s="68">
        <v>600</v>
      </c>
      <c r="L124" s="68">
        <f t="shared" si="7"/>
        <v>504</v>
      </c>
      <c r="M124" s="34"/>
      <c r="N124" s="34"/>
      <c r="O124" s="34"/>
      <c r="P124" s="77"/>
      <c r="Q124" s="34"/>
      <c r="R124" s="77"/>
      <c r="S124" s="44"/>
    </row>
    <row r="125" spans="1:19" s="1" customFormat="1" ht="27.75" customHeight="1">
      <c r="A125" s="33">
        <v>2</v>
      </c>
      <c r="B125" s="34" t="s">
        <v>269</v>
      </c>
      <c r="C125" s="33" t="s">
        <v>134</v>
      </c>
      <c r="D125" s="34" t="s">
        <v>270</v>
      </c>
      <c r="E125" s="25" t="s">
        <v>261</v>
      </c>
      <c r="F125" s="33">
        <v>2020</v>
      </c>
      <c r="G125" s="33">
        <v>2021</v>
      </c>
      <c r="H125" s="33" t="s">
        <v>67</v>
      </c>
      <c r="I125" s="68">
        <v>6141</v>
      </c>
      <c r="J125" s="68">
        <v>3000</v>
      </c>
      <c r="K125" s="68">
        <v>3000</v>
      </c>
      <c r="L125" s="68">
        <f t="shared" si="7"/>
        <v>3141</v>
      </c>
      <c r="M125" s="34" t="s">
        <v>262</v>
      </c>
      <c r="N125" s="34" t="s">
        <v>271</v>
      </c>
      <c r="O125" s="34" t="s">
        <v>272</v>
      </c>
      <c r="P125" s="33" t="s">
        <v>273</v>
      </c>
      <c r="Q125" s="34" t="s">
        <v>274</v>
      </c>
      <c r="R125" s="33" t="s">
        <v>275</v>
      </c>
      <c r="S125" s="44" t="s">
        <v>268</v>
      </c>
    </row>
    <row r="126" spans="1:19" s="1" customFormat="1" ht="27.75" customHeight="1">
      <c r="A126" s="33"/>
      <c r="B126" s="34"/>
      <c r="C126" s="33"/>
      <c r="D126" s="34"/>
      <c r="E126" s="25"/>
      <c r="F126" s="33"/>
      <c r="G126" s="33"/>
      <c r="H126" s="33" t="s">
        <v>31</v>
      </c>
      <c r="I126" s="68">
        <v>4913</v>
      </c>
      <c r="J126" s="68">
        <v>2400</v>
      </c>
      <c r="K126" s="68">
        <v>2400</v>
      </c>
      <c r="L126" s="68">
        <f t="shared" si="7"/>
        <v>2513</v>
      </c>
      <c r="M126" s="34"/>
      <c r="N126" s="34"/>
      <c r="O126" s="34"/>
      <c r="P126" s="33"/>
      <c r="Q126" s="34"/>
      <c r="R126" s="33"/>
      <c r="S126" s="44"/>
    </row>
    <row r="127" spans="1:19" s="1" customFormat="1" ht="27.75" customHeight="1">
      <c r="A127" s="33"/>
      <c r="B127" s="34"/>
      <c r="C127" s="33"/>
      <c r="D127" s="34"/>
      <c r="E127" s="25"/>
      <c r="F127" s="33"/>
      <c r="G127" s="33"/>
      <c r="H127" s="33" t="s">
        <v>32</v>
      </c>
      <c r="I127" s="68">
        <f>I125-I126</f>
        <v>1228</v>
      </c>
      <c r="J127" s="68">
        <f>J125-J126</f>
        <v>600</v>
      </c>
      <c r="K127" s="68">
        <f>K125-K126</f>
        <v>600</v>
      </c>
      <c r="L127" s="68">
        <f t="shared" si="7"/>
        <v>628</v>
      </c>
      <c r="M127" s="34"/>
      <c r="N127" s="34"/>
      <c r="O127" s="34"/>
      <c r="P127" s="33"/>
      <c r="Q127" s="34"/>
      <c r="R127" s="33"/>
      <c r="S127" s="44"/>
    </row>
    <row r="128" spans="1:19" s="1" customFormat="1" ht="27.75" customHeight="1">
      <c r="A128" s="33">
        <v>3</v>
      </c>
      <c r="B128" s="34" t="s">
        <v>276</v>
      </c>
      <c r="C128" s="33" t="s">
        <v>134</v>
      </c>
      <c r="D128" s="34" t="s">
        <v>277</v>
      </c>
      <c r="E128" s="25" t="s">
        <v>261</v>
      </c>
      <c r="F128" s="33">
        <v>2020</v>
      </c>
      <c r="G128" s="33">
        <v>2021</v>
      </c>
      <c r="H128" s="33" t="s">
        <v>67</v>
      </c>
      <c r="I128" s="68">
        <v>8244</v>
      </c>
      <c r="J128" s="68">
        <v>1533</v>
      </c>
      <c r="K128" s="68">
        <v>1533</v>
      </c>
      <c r="L128" s="68">
        <f t="shared" si="7"/>
        <v>6711</v>
      </c>
      <c r="M128" s="34" t="s">
        <v>262</v>
      </c>
      <c r="N128" s="34" t="s">
        <v>278</v>
      </c>
      <c r="O128" s="34" t="s">
        <v>279</v>
      </c>
      <c r="P128" s="33" t="s">
        <v>280</v>
      </c>
      <c r="Q128" s="34" t="s">
        <v>281</v>
      </c>
      <c r="R128" s="33" t="s">
        <v>282</v>
      </c>
      <c r="S128" s="44" t="s">
        <v>268</v>
      </c>
    </row>
    <row r="129" spans="1:19" s="1" customFormat="1" ht="27.75" customHeight="1">
      <c r="A129" s="33"/>
      <c r="B129" s="34"/>
      <c r="C129" s="33"/>
      <c r="D129" s="34"/>
      <c r="E129" s="25"/>
      <c r="F129" s="33"/>
      <c r="G129" s="33"/>
      <c r="H129" s="33" t="s">
        <v>31</v>
      </c>
      <c r="I129" s="68">
        <v>6595</v>
      </c>
      <c r="J129" s="68">
        <v>1226</v>
      </c>
      <c r="K129" s="68">
        <v>1226</v>
      </c>
      <c r="L129" s="68">
        <f t="shared" si="7"/>
        <v>5369</v>
      </c>
      <c r="M129" s="34"/>
      <c r="N129" s="34"/>
      <c r="O129" s="34"/>
      <c r="P129" s="33"/>
      <c r="Q129" s="34"/>
      <c r="R129" s="33"/>
      <c r="S129" s="44"/>
    </row>
    <row r="130" spans="1:19" s="1" customFormat="1" ht="27.75" customHeight="1">
      <c r="A130" s="33"/>
      <c r="B130" s="34"/>
      <c r="C130" s="33"/>
      <c r="D130" s="34"/>
      <c r="E130" s="25"/>
      <c r="F130" s="33"/>
      <c r="G130" s="33"/>
      <c r="H130" s="33" t="s">
        <v>32</v>
      </c>
      <c r="I130" s="68">
        <f>I128-I129</f>
        <v>1649</v>
      </c>
      <c r="J130" s="68">
        <f>J128-J129</f>
        <v>307</v>
      </c>
      <c r="K130" s="68">
        <f>K128-K129</f>
        <v>307</v>
      </c>
      <c r="L130" s="68">
        <f t="shared" si="7"/>
        <v>1342</v>
      </c>
      <c r="M130" s="34"/>
      <c r="N130" s="34"/>
      <c r="O130" s="34"/>
      <c r="P130" s="33"/>
      <c r="Q130" s="34"/>
      <c r="R130" s="33"/>
      <c r="S130" s="44"/>
    </row>
    <row r="131" spans="1:19" s="1" customFormat="1" ht="27.75" customHeight="1">
      <c r="A131" s="33">
        <v>4</v>
      </c>
      <c r="B131" s="34" t="s">
        <v>283</v>
      </c>
      <c r="C131" s="33" t="s">
        <v>134</v>
      </c>
      <c r="D131" s="34" t="s">
        <v>284</v>
      </c>
      <c r="E131" s="25" t="s">
        <v>261</v>
      </c>
      <c r="F131" s="33">
        <v>2020</v>
      </c>
      <c r="G131" s="33">
        <v>2021</v>
      </c>
      <c r="H131" s="33" t="s">
        <v>67</v>
      </c>
      <c r="I131" s="68">
        <v>9068</v>
      </c>
      <c r="J131" s="68">
        <v>4131</v>
      </c>
      <c r="K131" s="68">
        <v>4131</v>
      </c>
      <c r="L131" s="68">
        <f t="shared" si="7"/>
        <v>4937</v>
      </c>
      <c r="M131" s="34" t="s">
        <v>262</v>
      </c>
      <c r="N131" s="34" t="s">
        <v>285</v>
      </c>
      <c r="O131" s="34" t="s">
        <v>286</v>
      </c>
      <c r="P131" s="33" t="s">
        <v>287</v>
      </c>
      <c r="Q131" s="34" t="s">
        <v>288</v>
      </c>
      <c r="R131" s="33" t="s">
        <v>289</v>
      </c>
      <c r="S131" s="34"/>
    </row>
    <row r="132" spans="1:19" s="1" customFormat="1" ht="27.75" customHeight="1">
      <c r="A132" s="33"/>
      <c r="B132" s="34"/>
      <c r="C132" s="33"/>
      <c r="D132" s="34"/>
      <c r="E132" s="25"/>
      <c r="F132" s="33"/>
      <c r="G132" s="33"/>
      <c r="H132" s="33" t="s">
        <v>31</v>
      </c>
      <c r="I132" s="68">
        <v>5440</v>
      </c>
      <c r="J132" s="68">
        <v>2479</v>
      </c>
      <c r="K132" s="68">
        <v>2479</v>
      </c>
      <c r="L132" s="68">
        <f t="shared" si="7"/>
        <v>2961</v>
      </c>
      <c r="M132" s="34"/>
      <c r="N132" s="34"/>
      <c r="O132" s="34"/>
      <c r="P132" s="33"/>
      <c r="Q132" s="34"/>
      <c r="R132" s="33"/>
      <c r="S132" s="34"/>
    </row>
    <row r="133" spans="1:19" s="1" customFormat="1" ht="27.75" customHeight="1">
      <c r="A133" s="33"/>
      <c r="B133" s="34"/>
      <c r="C133" s="33"/>
      <c r="D133" s="34"/>
      <c r="E133" s="25"/>
      <c r="F133" s="33"/>
      <c r="G133" s="33"/>
      <c r="H133" s="33" t="s">
        <v>32</v>
      </c>
      <c r="I133" s="68">
        <f>I131-I132:J132</f>
        <v>3628</v>
      </c>
      <c r="J133" s="68">
        <v>1652</v>
      </c>
      <c r="K133" s="68">
        <v>1652</v>
      </c>
      <c r="L133" s="68">
        <f t="shared" si="7"/>
        <v>1976</v>
      </c>
      <c r="M133" s="34"/>
      <c r="N133" s="34"/>
      <c r="O133" s="34"/>
      <c r="P133" s="33"/>
      <c r="Q133" s="34"/>
      <c r="R133" s="33"/>
      <c r="S133" s="34"/>
    </row>
    <row r="134" spans="1:19" s="1" customFormat="1" ht="27.75" customHeight="1">
      <c r="A134" s="33">
        <v>5</v>
      </c>
      <c r="B134" s="34" t="s">
        <v>290</v>
      </c>
      <c r="C134" s="33" t="s">
        <v>134</v>
      </c>
      <c r="D134" s="34" t="s">
        <v>291</v>
      </c>
      <c r="E134" s="25" t="s">
        <v>261</v>
      </c>
      <c r="F134" s="33">
        <v>2021</v>
      </c>
      <c r="G134" s="33">
        <v>2022</v>
      </c>
      <c r="H134" s="33" t="s">
        <v>67</v>
      </c>
      <c r="I134" s="68">
        <v>7434</v>
      </c>
      <c r="J134" s="68"/>
      <c r="K134" s="68"/>
      <c r="L134" s="68">
        <f t="shared" si="7"/>
        <v>7434</v>
      </c>
      <c r="M134" s="34" t="s">
        <v>262</v>
      </c>
      <c r="N134" s="34" t="s">
        <v>292</v>
      </c>
      <c r="O134" s="34" t="s">
        <v>293</v>
      </c>
      <c r="P134" s="33" t="s">
        <v>294</v>
      </c>
      <c r="Q134" s="34" t="s">
        <v>295</v>
      </c>
      <c r="R134" s="33" t="s">
        <v>296</v>
      </c>
      <c r="S134" s="89" t="s">
        <v>297</v>
      </c>
    </row>
    <row r="135" spans="1:19" s="1" customFormat="1" ht="27.75" customHeight="1">
      <c r="A135" s="33"/>
      <c r="B135" s="34"/>
      <c r="C135" s="33"/>
      <c r="D135" s="34"/>
      <c r="E135" s="25"/>
      <c r="F135" s="33"/>
      <c r="G135" s="33"/>
      <c r="H135" s="33" t="s">
        <v>31</v>
      </c>
      <c r="I135" s="68">
        <v>5947</v>
      </c>
      <c r="J135" s="68"/>
      <c r="K135" s="68"/>
      <c r="L135" s="68">
        <f t="shared" si="7"/>
        <v>5947</v>
      </c>
      <c r="M135" s="34"/>
      <c r="N135" s="34"/>
      <c r="O135" s="34"/>
      <c r="P135" s="33"/>
      <c r="Q135" s="34"/>
      <c r="R135" s="33"/>
      <c r="S135" s="44"/>
    </row>
    <row r="136" spans="1:19" s="1" customFormat="1" ht="27.75" customHeight="1">
      <c r="A136" s="33"/>
      <c r="B136" s="34"/>
      <c r="C136" s="33"/>
      <c r="D136" s="34"/>
      <c r="E136" s="25"/>
      <c r="F136" s="33"/>
      <c r="G136" s="33"/>
      <c r="H136" s="33" t="s">
        <v>32</v>
      </c>
      <c r="I136" s="68">
        <f>I134-I135</f>
        <v>1487</v>
      </c>
      <c r="J136" s="68"/>
      <c r="K136" s="68"/>
      <c r="L136" s="68">
        <f t="shared" si="7"/>
        <v>1487</v>
      </c>
      <c r="M136" s="34"/>
      <c r="N136" s="34"/>
      <c r="O136" s="34"/>
      <c r="P136" s="33"/>
      <c r="Q136" s="34"/>
      <c r="R136" s="33"/>
      <c r="S136" s="44"/>
    </row>
    <row r="137" spans="1:19" s="1" customFormat="1" ht="27.75" customHeight="1">
      <c r="A137" s="33">
        <v>6</v>
      </c>
      <c r="B137" s="34" t="s">
        <v>298</v>
      </c>
      <c r="C137" s="33" t="s">
        <v>134</v>
      </c>
      <c r="D137" s="34" t="s">
        <v>299</v>
      </c>
      <c r="E137" s="25" t="s">
        <v>261</v>
      </c>
      <c r="F137" s="33">
        <v>2021</v>
      </c>
      <c r="G137" s="33">
        <v>2022</v>
      </c>
      <c r="H137" s="33" t="s">
        <v>67</v>
      </c>
      <c r="I137" s="68">
        <v>4531</v>
      </c>
      <c r="J137" s="68"/>
      <c r="K137" s="68"/>
      <c r="L137" s="68">
        <f t="shared" si="7"/>
        <v>4531</v>
      </c>
      <c r="M137" s="34" t="s">
        <v>262</v>
      </c>
      <c r="N137" s="34" t="s">
        <v>300</v>
      </c>
      <c r="O137" s="34" t="s">
        <v>301</v>
      </c>
      <c r="P137" s="33" t="s">
        <v>302</v>
      </c>
      <c r="Q137" s="34" t="s">
        <v>303</v>
      </c>
      <c r="R137" s="33" t="s">
        <v>304</v>
      </c>
      <c r="S137" s="34"/>
    </row>
    <row r="138" spans="1:19" s="1" customFormat="1" ht="27.75" customHeight="1">
      <c r="A138" s="33"/>
      <c r="B138" s="34"/>
      <c r="C138" s="33"/>
      <c r="D138" s="34"/>
      <c r="E138" s="25"/>
      <c r="F138" s="33"/>
      <c r="G138" s="33"/>
      <c r="H138" s="33" t="s">
        <v>31</v>
      </c>
      <c r="I138" s="68">
        <v>2719</v>
      </c>
      <c r="J138" s="68"/>
      <c r="K138" s="68"/>
      <c r="L138" s="68">
        <f t="shared" si="7"/>
        <v>2719</v>
      </c>
      <c r="M138" s="34"/>
      <c r="N138" s="34"/>
      <c r="O138" s="34"/>
      <c r="P138" s="33"/>
      <c r="Q138" s="34"/>
      <c r="R138" s="33"/>
      <c r="S138" s="34"/>
    </row>
    <row r="139" spans="1:19" s="12" customFormat="1" ht="27.75" customHeight="1">
      <c r="A139" s="33"/>
      <c r="B139" s="34"/>
      <c r="C139" s="33"/>
      <c r="D139" s="34"/>
      <c r="E139" s="34"/>
      <c r="F139" s="33"/>
      <c r="G139" s="33"/>
      <c r="H139" s="33" t="s">
        <v>32</v>
      </c>
      <c r="I139" s="68">
        <f>I137-I138</f>
        <v>1812</v>
      </c>
      <c r="J139" s="68"/>
      <c r="K139" s="68"/>
      <c r="L139" s="68">
        <f t="shared" si="7"/>
        <v>1812</v>
      </c>
      <c r="M139" s="34"/>
      <c r="N139" s="34"/>
      <c r="O139" s="34"/>
      <c r="P139" s="33"/>
      <c r="Q139" s="34"/>
      <c r="R139" s="33"/>
      <c r="S139" s="34"/>
    </row>
    <row r="140" spans="1:19" s="12" customFormat="1" ht="27.75" customHeight="1">
      <c r="A140" s="33">
        <v>7</v>
      </c>
      <c r="B140" s="34" t="s">
        <v>305</v>
      </c>
      <c r="C140" s="33" t="s">
        <v>134</v>
      </c>
      <c r="D140" s="34" t="s">
        <v>306</v>
      </c>
      <c r="E140" s="34" t="s">
        <v>261</v>
      </c>
      <c r="F140" s="33">
        <v>2021</v>
      </c>
      <c r="G140" s="33">
        <v>2022</v>
      </c>
      <c r="H140" s="33" t="s">
        <v>67</v>
      </c>
      <c r="I140" s="68">
        <v>2987</v>
      </c>
      <c r="J140" s="68"/>
      <c r="K140" s="68"/>
      <c r="L140" s="68">
        <f t="shared" si="7"/>
        <v>2987</v>
      </c>
      <c r="M140" s="34" t="s">
        <v>262</v>
      </c>
      <c r="N140" s="34" t="s">
        <v>307</v>
      </c>
      <c r="O140" s="34" t="s">
        <v>308</v>
      </c>
      <c r="P140" s="33" t="s">
        <v>309</v>
      </c>
      <c r="Q140" s="34" t="s">
        <v>310</v>
      </c>
      <c r="R140" s="33" t="s">
        <v>311</v>
      </c>
      <c r="S140" s="44" t="s">
        <v>268</v>
      </c>
    </row>
    <row r="141" spans="1:19" s="12" customFormat="1" ht="27.75" customHeight="1">
      <c r="A141" s="33"/>
      <c r="B141" s="34"/>
      <c r="C141" s="33"/>
      <c r="D141" s="34"/>
      <c r="E141" s="34"/>
      <c r="F141" s="33"/>
      <c r="G141" s="33"/>
      <c r="H141" s="33" t="s">
        <v>31</v>
      </c>
      <c r="I141" s="68">
        <v>2390</v>
      </c>
      <c r="J141" s="68"/>
      <c r="K141" s="68"/>
      <c r="L141" s="68">
        <f t="shared" si="7"/>
        <v>2390</v>
      </c>
      <c r="M141" s="34"/>
      <c r="N141" s="34"/>
      <c r="O141" s="34"/>
      <c r="P141" s="33"/>
      <c r="Q141" s="34"/>
      <c r="R141" s="33"/>
      <c r="S141" s="44"/>
    </row>
    <row r="142" spans="1:19" s="12" customFormat="1" ht="27.75" customHeight="1">
      <c r="A142" s="33"/>
      <c r="B142" s="34"/>
      <c r="C142" s="33"/>
      <c r="D142" s="34"/>
      <c r="E142" s="34"/>
      <c r="F142" s="33"/>
      <c r="G142" s="33"/>
      <c r="H142" s="33" t="s">
        <v>32</v>
      </c>
      <c r="I142" s="68">
        <f>I140-I141</f>
        <v>597</v>
      </c>
      <c r="J142" s="68"/>
      <c r="K142" s="68"/>
      <c r="L142" s="68">
        <f t="shared" si="7"/>
        <v>597</v>
      </c>
      <c r="M142" s="34"/>
      <c r="N142" s="34"/>
      <c r="O142" s="34"/>
      <c r="P142" s="33"/>
      <c r="Q142" s="34"/>
      <c r="R142" s="33"/>
      <c r="S142" s="44"/>
    </row>
    <row r="143" spans="1:19" s="12" customFormat="1" ht="27.75" customHeight="1">
      <c r="A143" s="33">
        <v>8</v>
      </c>
      <c r="B143" s="34" t="s">
        <v>312</v>
      </c>
      <c r="C143" s="33" t="s">
        <v>134</v>
      </c>
      <c r="D143" s="34" t="s">
        <v>313</v>
      </c>
      <c r="E143" s="34" t="s">
        <v>261</v>
      </c>
      <c r="F143" s="33">
        <v>2021</v>
      </c>
      <c r="G143" s="33">
        <v>2022</v>
      </c>
      <c r="H143" s="33" t="s">
        <v>67</v>
      </c>
      <c r="I143" s="68">
        <v>11000</v>
      </c>
      <c r="J143" s="68"/>
      <c r="K143" s="68"/>
      <c r="L143" s="68">
        <f t="shared" si="7"/>
        <v>11000</v>
      </c>
      <c r="M143" s="34" t="s">
        <v>262</v>
      </c>
      <c r="N143" s="34" t="s">
        <v>314</v>
      </c>
      <c r="O143" s="34" t="s">
        <v>315</v>
      </c>
      <c r="P143" s="33" t="s">
        <v>316</v>
      </c>
      <c r="Q143" s="34" t="s">
        <v>317</v>
      </c>
      <c r="R143" s="33" t="s">
        <v>318</v>
      </c>
      <c r="S143" s="34"/>
    </row>
    <row r="144" spans="1:19" s="1" customFormat="1" ht="27.75" customHeight="1">
      <c r="A144" s="33"/>
      <c r="B144" s="34"/>
      <c r="C144" s="33"/>
      <c r="D144" s="34"/>
      <c r="E144" s="25"/>
      <c r="F144" s="33"/>
      <c r="G144" s="33"/>
      <c r="H144" s="33" t="s">
        <v>31</v>
      </c>
      <c r="I144" s="68">
        <f>I143*0.6</f>
        <v>6600</v>
      </c>
      <c r="J144" s="68"/>
      <c r="K144" s="68"/>
      <c r="L144" s="68">
        <f t="shared" si="7"/>
        <v>6600</v>
      </c>
      <c r="M144" s="34"/>
      <c r="N144" s="34"/>
      <c r="O144" s="34"/>
      <c r="P144" s="33"/>
      <c r="Q144" s="34"/>
      <c r="R144" s="33"/>
      <c r="S144" s="34"/>
    </row>
    <row r="145" spans="1:19" s="1" customFormat="1" ht="27.75" customHeight="1">
      <c r="A145" s="33"/>
      <c r="B145" s="34"/>
      <c r="C145" s="33"/>
      <c r="D145" s="34"/>
      <c r="E145" s="25"/>
      <c r="F145" s="33"/>
      <c r="G145" s="33"/>
      <c r="H145" s="33" t="s">
        <v>32</v>
      </c>
      <c r="I145" s="68">
        <f>I143-I144</f>
        <v>4400</v>
      </c>
      <c r="J145" s="68"/>
      <c r="K145" s="68"/>
      <c r="L145" s="68">
        <f t="shared" si="7"/>
        <v>4400</v>
      </c>
      <c r="M145" s="34"/>
      <c r="N145" s="34"/>
      <c r="O145" s="34"/>
      <c r="P145" s="33"/>
      <c r="Q145" s="34"/>
      <c r="R145" s="33"/>
      <c r="S145" s="34"/>
    </row>
    <row r="146" spans="1:19" s="1" customFormat="1" ht="27.75" customHeight="1">
      <c r="A146" s="33">
        <v>9</v>
      </c>
      <c r="B146" s="34" t="s">
        <v>319</v>
      </c>
      <c r="C146" s="33" t="s">
        <v>134</v>
      </c>
      <c r="D146" s="28" t="s">
        <v>320</v>
      </c>
      <c r="E146" s="25" t="s">
        <v>261</v>
      </c>
      <c r="F146" s="33">
        <v>2021</v>
      </c>
      <c r="G146" s="33">
        <v>2022</v>
      </c>
      <c r="H146" s="33" t="s">
        <v>67</v>
      </c>
      <c r="I146" s="68">
        <v>14697</v>
      </c>
      <c r="J146" s="68"/>
      <c r="K146" s="68"/>
      <c r="L146" s="68">
        <f t="shared" si="7"/>
        <v>14697</v>
      </c>
      <c r="M146" s="34" t="s">
        <v>262</v>
      </c>
      <c r="N146" s="34" t="s">
        <v>314</v>
      </c>
      <c r="O146" s="34" t="s">
        <v>321</v>
      </c>
      <c r="P146" s="33" t="s">
        <v>322</v>
      </c>
      <c r="Q146" s="34" t="s">
        <v>323</v>
      </c>
      <c r="R146" s="33" t="s">
        <v>324</v>
      </c>
      <c r="S146" s="44" t="s">
        <v>268</v>
      </c>
    </row>
    <row r="147" spans="1:19" s="1" customFormat="1" ht="27.75" customHeight="1">
      <c r="A147" s="33"/>
      <c r="B147" s="34"/>
      <c r="C147" s="33"/>
      <c r="D147" s="28"/>
      <c r="E147" s="25"/>
      <c r="F147" s="33"/>
      <c r="G147" s="33"/>
      <c r="H147" s="33" t="s">
        <v>31</v>
      </c>
      <c r="I147" s="68">
        <v>11758</v>
      </c>
      <c r="J147" s="81"/>
      <c r="K147" s="68"/>
      <c r="L147" s="68">
        <f t="shared" si="7"/>
        <v>11758</v>
      </c>
      <c r="M147" s="34"/>
      <c r="N147" s="34"/>
      <c r="O147" s="34"/>
      <c r="P147" s="33"/>
      <c r="Q147" s="34"/>
      <c r="R147" s="33"/>
      <c r="S147" s="44"/>
    </row>
    <row r="148" spans="1:19" s="1" customFormat="1" ht="27.75" customHeight="1">
      <c r="A148" s="33"/>
      <c r="B148" s="34"/>
      <c r="C148" s="33"/>
      <c r="D148" s="28"/>
      <c r="E148" s="25"/>
      <c r="F148" s="33"/>
      <c r="G148" s="33"/>
      <c r="H148" s="33" t="s">
        <v>32</v>
      </c>
      <c r="I148" s="68">
        <f>I146-I147</f>
        <v>2939</v>
      </c>
      <c r="J148" s="68"/>
      <c r="K148" s="68"/>
      <c r="L148" s="68">
        <f t="shared" si="7"/>
        <v>2939</v>
      </c>
      <c r="M148" s="34"/>
      <c r="N148" s="34"/>
      <c r="O148" s="34"/>
      <c r="P148" s="33"/>
      <c r="Q148" s="34"/>
      <c r="R148" s="33"/>
      <c r="S148" s="44"/>
    </row>
    <row r="149" spans="1:19" s="1" customFormat="1" ht="27.75" customHeight="1">
      <c r="A149" s="33">
        <v>10</v>
      </c>
      <c r="B149" s="34" t="s">
        <v>325</v>
      </c>
      <c r="C149" s="33" t="s">
        <v>134</v>
      </c>
      <c r="D149" s="28" t="s">
        <v>326</v>
      </c>
      <c r="E149" s="25" t="s">
        <v>261</v>
      </c>
      <c r="F149" s="33">
        <v>2021</v>
      </c>
      <c r="G149" s="33">
        <v>2022</v>
      </c>
      <c r="H149" s="33" t="s">
        <v>67</v>
      </c>
      <c r="I149" s="68">
        <v>5612</v>
      </c>
      <c r="J149" s="68"/>
      <c r="K149" s="68"/>
      <c r="L149" s="68">
        <f t="shared" si="7"/>
        <v>5612</v>
      </c>
      <c r="M149" s="34" t="s">
        <v>262</v>
      </c>
      <c r="N149" s="34" t="s">
        <v>314</v>
      </c>
      <c r="O149" s="34" t="s">
        <v>327</v>
      </c>
      <c r="P149" s="33" t="s">
        <v>328</v>
      </c>
      <c r="Q149" s="34" t="s">
        <v>323</v>
      </c>
      <c r="R149" s="33" t="s">
        <v>324</v>
      </c>
      <c r="S149" s="44" t="s">
        <v>268</v>
      </c>
    </row>
    <row r="150" spans="1:19" s="1" customFormat="1" ht="27.75" customHeight="1">
      <c r="A150" s="33"/>
      <c r="B150" s="34"/>
      <c r="C150" s="33"/>
      <c r="D150" s="28"/>
      <c r="E150" s="25"/>
      <c r="F150" s="33"/>
      <c r="G150" s="33"/>
      <c r="H150" s="33" t="s">
        <v>31</v>
      </c>
      <c r="I150" s="68">
        <v>4490</v>
      </c>
      <c r="J150" s="82"/>
      <c r="K150" s="68"/>
      <c r="L150" s="68">
        <f t="shared" si="7"/>
        <v>4490</v>
      </c>
      <c r="M150" s="34"/>
      <c r="N150" s="34"/>
      <c r="O150" s="34"/>
      <c r="P150" s="33"/>
      <c r="Q150" s="34"/>
      <c r="R150" s="33"/>
      <c r="S150" s="44"/>
    </row>
    <row r="151" spans="1:19" s="1" customFormat="1" ht="27.75" customHeight="1">
      <c r="A151" s="33"/>
      <c r="B151" s="34"/>
      <c r="C151" s="33"/>
      <c r="D151" s="28"/>
      <c r="E151" s="25"/>
      <c r="F151" s="33"/>
      <c r="G151" s="33"/>
      <c r="H151" s="33" t="s">
        <v>32</v>
      </c>
      <c r="I151" s="68">
        <f>I149-I150</f>
        <v>1122</v>
      </c>
      <c r="J151" s="68"/>
      <c r="K151" s="68"/>
      <c r="L151" s="68">
        <f t="shared" si="7"/>
        <v>1122</v>
      </c>
      <c r="M151" s="34"/>
      <c r="N151" s="34"/>
      <c r="O151" s="34"/>
      <c r="P151" s="33"/>
      <c r="Q151" s="34"/>
      <c r="R151" s="33"/>
      <c r="S151" s="44"/>
    </row>
    <row r="152" spans="1:19" s="1" customFormat="1" ht="27.75" customHeight="1">
      <c r="A152" s="33">
        <v>11</v>
      </c>
      <c r="B152" s="34" t="s">
        <v>329</v>
      </c>
      <c r="C152" s="33" t="s">
        <v>134</v>
      </c>
      <c r="D152" s="28" t="s">
        <v>330</v>
      </c>
      <c r="E152" s="25" t="s">
        <v>261</v>
      </c>
      <c r="F152" s="33">
        <v>2021</v>
      </c>
      <c r="G152" s="33">
        <v>2022</v>
      </c>
      <c r="H152" s="33" t="s">
        <v>67</v>
      </c>
      <c r="I152" s="68">
        <v>4538</v>
      </c>
      <c r="J152" s="68"/>
      <c r="K152" s="68"/>
      <c r="L152" s="68">
        <f t="shared" si="7"/>
        <v>4538</v>
      </c>
      <c r="M152" s="34" t="s">
        <v>262</v>
      </c>
      <c r="N152" s="34" t="s">
        <v>331</v>
      </c>
      <c r="O152" s="34" t="s">
        <v>332</v>
      </c>
      <c r="P152" s="33" t="s">
        <v>333</v>
      </c>
      <c r="Q152" s="34" t="s">
        <v>334</v>
      </c>
      <c r="R152" s="33" t="s">
        <v>335</v>
      </c>
      <c r="S152" s="90"/>
    </row>
    <row r="153" spans="1:19" s="1" customFormat="1" ht="27.75" customHeight="1">
      <c r="A153" s="33"/>
      <c r="B153" s="34"/>
      <c r="C153" s="33"/>
      <c r="D153" s="28"/>
      <c r="E153" s="25"/>
      <c r="F153" s="33"/>
      <c r="G153" s="33"/>
      <c r="H153" s="33" t="s">
        <v>31</v>
      </c>
      <c r="I153" s="68">
        <f>ROUND(I152*0.6,0)</f>
        <v>2723</v>
      </c>
      <c r="J153" s="68"/>
      <c r="K153" s="68"/>
      <c r="L153" s="68">
        <f t="shared" si="7"/>
        <v>2723</v>
      </c>
      <c r="M153" s="34"/>
      <c r="N153" s="34"/>
      <c r="O153" s="34"/>
      <c r="P153" s="33"/>
      <c r="Q153" s="34"/>
      <c r="R153" s="33"/>
      <c r="S153" s="90"/>
    </row>
    <row r="154" spans="1:19" s="1" customFormat="1" ht="27.75" customHeight="1">
      <c r="A154" s="33"/>
      <c r="B154" s="34"/>
      <c r="C154" s="33"/>
      <c r="D154" s="28"/>
      <c r="E154" s="25"/>
      <c r="F154" s="33"/>
      <c r="G154" s="33"/>
      <c r="H154" s="33" t="s">
        <v>32</v>
      </c>
      <c r="I154" s="68">
        <f>I152-I153</f>
        <v>1815</v>
      </c>
      <c r="J154" s="68"/>
      <c r="K154" s="68"/>
      <c r="L154" s="68">
        <f t="shared" si="7"/>
        <v>1815</v>
      </c>
      <c r="M154" s="34"/>
      <c r="N154" s="34"/>
      <c r="O154" s="34"/>
      <c r="P154" s="33"/>
      <c r="Q154" s="34"/>
      <c r="R154" s="33"/>
      <c r="S154" s="90"/>
    </row>
    <row r="155" spans="1:19" s="1" customFormat="1" ht="27.75" customHeight="1">
      <c r="A155" s="33">
        <v>12</v>
      </c>
      <c r="B155" s="34" t="s">
        <v>336</v>
      </c>
      <c r="C155" s="33" t="s">
        <v>134</v>
      </c>
      <c r="D155" s="28" t="s">
        <v>337</v>
      </c>
      <c r="E155" s="25" t="s">
        <v>261</v>
      </c>
      <c r="F155" s="33">
        <v>2021</v>
      </c>
      <c r="G155" s="33">
        <v>2022</v>
      </c>
      <c r="H155" s="33" t="s">
        <v>67</v>
      </c>
      <c r="I155" s="68">
        <v>12000</v>
      </c>
      <c r="J155" s="68"/>
      <c r="K155" s="68"/>
      <c r="L155" s="68">
        <f t="shared" si="7"/>
        <v>12000</v>
      </c>
      <c r="M155" s="34" t="s">
        <v>262</v>
      </c>
      <c r="N155" s="34" t="s">
        <v>338</v>
      </c>
      <c r="O155" s="34" t="s">
        <v>339</v>
      </c>
      <c r="P155" s="33" t="s">
        <v>340</v>
      </c>
      <c r="Q155" s="34" t="s">
        <v>341</v>
      </c>
      <c r="R155" s="33" t="s">
        <v>342</v>
      </c>
      <c r="S155" s="44" t="s">
        <v>268</v>
      </c>
    </row>
    <row r="156" spans="1:19" s="1" customFormat="1" ht="27.75" customHeight="1">
      <c r="A156" s="33"/>
      <c r="B156" s="34"/>
      <c r="C156" s="33"/>
      <c r="D156" s="28"/>
      <c r="E156" s="25"/>
      <c r="F156" s="33"/>
      <c r="G156" s="33"/>
      <c r="H156" s="33" t="s">
        <v>31</v>
      </c>
      <c r="I156" s="68">
        <f>I155*0.8</f>
        <v>9600</v>
      </c>
      <c r="J156" s="68"/>
      <c r="K156" s="68"/>
      <c r="L156" s="68">
        <f t="shared" si="7"/>
        <v>9600</v>
      </c>
      <c r="M156" s="34"/>
      <c r="N156" s="34"/>
      <c r="O156" s="34"/>
      <c r="P156" s="33"/>
      <c r="Q156" s="34"/>
      <c r="R156" s="33"/>
      <c r="S156" s="44"/>
    </row>
    <row r="157" spans="1:19" s="12" customFormat="1" ht="27.75" customHeight="1">
      <c r="A157" s="33"/>
      <c r="B157" s="34"/>
      <c r="C157" s="33"/>
      <c r="D157" s="34"/>
      <c r="E157" s="34"/>
      <c r="F157" s="33"/>
      <c r="G157" s="33"/>
      <c r="H157" s="33" t="s">
        <v>32</v>
      </c>
      <c r="I157" s="68">
        <f>I155-I156</f>
        <v>2400</v>
      </c>
      <c r="J157" s="68"/>
      <c r="K157" s="68"/>
      <c r="L157" s="68">
        <f t="shared" si="7"/>
        <v>2400</v>
      </c>
      <c r="M157" s="34"/>
      <c r="N157" s="34"/>
      <c r="O157" s="34"/>
      <c r="P157" s="33"/>
      <c r="Q157" s="34"/>
      <c r="R157" s="33"/>
      <c r="S157" s="44"/>
    </row>
    <row r="158" spans="1:20" s="12" customFormat="1" ht="27.75" customHeight="1">
      <c r="A158" s="33">
        <v>13</v>
      </c>
      <c r="B158" s="34" t="s">
        <v>343</v>
      </c>
      <c r="C158" s="33" t="s">
        <v>134</v>
      </c>
      <c r="D158" s="34" t="s">
        <v>344</v>
      </c>
      <c r="E158" s="34" t="s">
        <v>261</v>
      </c>
      <c r="F158" s="33">
        <v>2021</v>
      </c>
      <c r="G158" s="33">
        <v>2022</v>
      </c>
      <c r="H158" s="33" t="s">
        <v>67</v>
      </c>
      <c r="I158" s="43">
        <v>6895</v>
      </c>
      <c r="J158" s="43"/>
      <c r="K158" s="43"/>
      <c r="L158" s="43">
        <f t="shared" si="7"/>
        <v>6895</v>
      </c>
      <c r="M158" s="34" t="s">
        <v>262</v>
      </c>
      <c r="N158" s="34" t="s">
        <v>338</v>
      </c>
      <c r="O158" s="83" t="s">
        <v>345</v>
      </c>
      <c r="P158" s="84" t="s">
        <v>346</v>
      </c>
      <c r="Q158" s="83" t="s">
        <v>347</v>
      </c>
      <c r="R158" s="84" t="s">
        <v>348</v>
      </c>
      <c r="S158" s="34"/>
      <c r="T158" s="12" t="s">
        <v>349</v>
      </c>
    </row>
    <row r="159" spans="1:19" s="12" customFormat="1" ht="27.75" customHeight="1">
      <c r="A159" s="33"/>
      <c r="B159" s="34"/>
      <c r="C159" s="33"/>
      <c r="D159" s="34"/>
      <c r="E159" s="34"/>
      <c r="F159" s="33"/>
      <c r="G159" s="33"/>
      <c r="H159" s="33" t="s">
        <v>31</v>
      </c>
      <c r="I159" s="43">
        <v>4137</v>
      </c>
      <c r="J159" s="43"/>
      <c r="K159" s="43"/>
      <c r="L159" s="43">
        <f t="shared" si="7"/>
        <v>4137</v>
      </c>
      <c r="M159" s="34"/>
      <c r="N159" s="34"/>
      <c r="O159" s="85"/>
      <c r="P159" s="86"/>
      <c r="Q159" s="85"/>
      <c r="R159" s="86"/>
      <c r="S159" s="34"/>
    </row>
    <row r="160" spans="1:19" s="12" customFormat="1" ht="27.75" customHeight="1">
      <c r="A160" s="33"/>
      <c r="B160" s="34"/>
      <c r="C160" s="33"/>
      <c r="D160" s="34"/>
      <c r="E160" s="34"/>
      <c r="F160" s="33"/>
      <c r="G160" s="33"/>
      <c r="H160" s="33" t="s">
        <v>32</v>
      </c>
      <c r="I160" s="43">
        <f>I158-I159</f>
        <v>2758</v>
      </c>
      <c r="J160" s="43"/>
      <c r="K160" s="43"/>
      <c r="L160" s="43">
        <f t="shared" si="7"/>
        <v>2758</v>
      </c>
      <c r="M160" s="34"/>
      <c r="N160" s="34"/>
      <c r="O160" s="85"/>
      <c r="P160" s="86"/>
      <c r="Q160" s="85"/>
      <c r="R160" s="86"/>
      <c r="S160" s="34"/>
    </row>
    <row r="161" spans="1:19" s="12" customFormat="1" ht="27.75" customHeight="1">
      <c r="A161" s="33">
        <v>14</v>
      </c>
      <c r="B161" s="34" t="s">
        <v>350</v>
      </c>
      <c r="C161" s="33" t="s">
        <v>134</v>
      </c>
      <c r="D161" s="34" t="s">
        <v>351</v>
      </c>
      <c r="E161" s="34" t="s">
        <v>261</v>
      </c>
      <c r="F161" s="33">
        <v>2021</v>
      </c>
      <c r="G161" s="33">
        <v>2022</v>
      </c>
      <c r="H161" s="33" t="s">
        <v>67</v>
      </c>
      <c r="I161" s="68">
        <v>7000</v>
      </c>
      <c r="J161" s="68"/>
      <c r="K161" s="68"/>
      <c r="L161" s="68">
        <f t="shared" si="7"/>
        <v>7000</v>
      </c>
      <c r="M161" s="34" t="s">
        <v>262</v>
      </c>
      <c r="N161" s="34" t="s">
        <v>338</v>
      </c>
      <c r="O161" s="34" t="s">
        <v>352</v>
      </c>
      <c r="P161" s="33" t="s">
        <v>353</v>
      </c>
      <c r="Q161" s="34" t="s">
        <v>354</v>
      </c>
      <c r="R161" s="33" t="s">
        <v>355</v>
      </c>
      <c r="S161" s="44" t="s">
        <v>268</v>
      </c>
    </row>
    <row r="162" spans="1:19" s="1" customFormat="1" ht="27.75" customHeight="1">
      <c r="A162" s="33"/>
      <c r="B162" s="34"/>
      <c r="C162" s="33"/>
      <c r="D162" s="28"/>
      <c r="E162" s="25"/>
      <c r="F162" s="33"/>
      <c r="G162" s="33"/>
      <c r="H162" s="33" t="s">
        <v>31</v>
      </c>
      <c r="I162" s="68">
        <f>I161*0.8</f>
        <v>5600</v>
      </c>
      <c r="J162" s="68"/>
      <c r="K162" s="68"/>
      <c r="L162" s="68">
        <f t="shared" si="7"/>
        <v>5600</v>
      </c>
      <c r="M162" s="34"/>
      <c r="N162" s="34"/>
      <c r="O162" s="34"/>
      <c r="P162" s="33"/>
      <c r="Q162" s="34"/>
      <c r="R162" s="33"/>
      <c r="S162" s="44"/>
    </row>
    <row r="163" spans="1:19" s="1" customFormat="1" ht="27.75" customHeight="1">
      <c r="A163" s="33"/>
      <c r="B163" s="34"/>
      <c r="C163" s="33"/>
      <c r="D163" s="28"/>
      <c r="E163" s="25"/>
      <c r="F163" s="33"/>
      <c r="G163" s="33"/>
      <c r="H163" s="33" t="s">
        <v>32</v>
      </c>
      <c r="I163" s="68">
        <f>I161-I162</f>
        <v>1400</v>
      </c>
      <c r="J163" s="68"/>
      <c r="K163" s="68"/>
      <c r="L163" s="68">
        <f t="shared" si="7"/>
        <v>1400</v>
      </c>
      <c r="M163" s="34"/>
      <c r="N163" s="34"/>
      <c r="O163" s="34"/>
      <c r="P163" s="33"/>
      <c r="Q163" s="34"/>
      <c r="R163" s="33"/>
      <c r="S163" s="44"/>
    </row>
    <row r="164" spans="1:19" s="1" customFormat="1" ht="27.75" customHeight="1">
      <c r="A164" s="33">
        <v>15</v>
      </c>
      <c r="B164" s="34" t="s">
        <v>356</v>
      </c>
      <c r="C164" s="33" t="s">
        <v>134</v>
      </c>
      <c r="D164" s="28" t="s">
        <v>357</v>
      </c>
      <c r="E164" s="25" t="s">
        <v>261</v>
      </c>
      <c r="F164" s="33">
        <v>2021</v>
      </c>
      <c r="G164" s="33">
        <v>2022</v>
      </c>
      <c r="H164" s="33" t="s">
        <v>67</v>
      </c>
      <c r="I164" s="68">
        <v>8500</v>
      </c>
      <c r="J164" s="68"/>
      <c r="K164" s="68"/>
      <c r="L164" s="68">
        <f t="shared" si="7"/>
        <v>8500</v>
      </c>
      <c r="M164" s="34" t="s">
        <v>262</v>
      </c>
      <c r="N164" s="34" t="s">
        <v>338</v>
      </c>
      <c r="O164" s="34" t="s">
        <v>358</v>
      </c>
      <c r="P164" s="33" t="s">
        <v>273</v>
      </c>
      <c r="Q164" s="34" t="s">
        <v>359</v>
      </c>
      <c r="R164" s="33" t="s">
        <v>360</v>
      </c>
      <c r="S164" s="34"/>
    </row>
    <row r="165" spans="1:19" s="1" customFormat="1" ht="27.75" customHeight="1">
      <c r="A165" s="33"/>
      <c r="B165" s="34"/>
      <c r="C165" s="33"/>
      <c r="D165" s="28"/>
      <c r="E165" s="25"/>
      <c r="F165" s="33"/>
      <c r="G165" s="33"/>
      <c r="H165" s="33" t="s">
        <v>31</v>
      </c>
      <c r="I165" s="68">
        <f>I164*0.6</f>
        <v>5100</v>
      </c>
      <c r="J165" s="68"/>
      <c r="K165" s="68"/>
      <c r="L165" s="68">
        <f t="shared" si="7"/>
        <v>5100</v>
      </c>
      <c r="M165" s="34"/>
      <c r="N165" s="34"/>
      <c r="O165" s="34"/>
      <c r="P165" s="33"/>
      <c r="Q165" s="34"/>
      <c r="R165" s="33"/>
      <c r="S165" s="34"/>
    </row>
    <row r="166" spans="1:19" s="1" customFormat="1" ht="27.75" customHeight="1">
      <c r="A166" s="33"/>
      <c r="B166" s="34"/>
      <c r="C166" s="33"/>
      <c r="D166" s="28"/>
      <c r="E166" s="25"/>
      <c r="F166" s="33"/>
      <c r="G166" s="33"/>
      <c r="H166" s="33" t="s">
        <v>32</v>
      </c>
      <c r="I166" s="68">
        <f>I164-I165</f>
        <v>3400</v>
      </c>
      <c r="J166" s="68"/>
      <c r="K166" s="68"/>
      <c r="L166" s="68">
        <f t="shared" si="7"/>
        <v>3400</v>
      </c>
      <c r="M166" s="34"/>
      <c r="N166" s="34"/>
      <c r="O166" s="34"/>
      <c r="P166" s="33"/>
      <c r="Q166" s="34"/>
      <c r="R166" s="33"/>
      <c r="S166" s="34"/>
    </row>
    <row r="167" spans="1:19" s="12" customFormat="1" ht="27.75" customHeight="1">
      <c r="A167" s="33">
        <v>16</v>
      </c>
      <c r="B167" s="34" t="s">
        <v>361</v>
      </c>
      <c r="C167" s="33" t="s">
        <v>134</v>
      </c>
      <c r="D167" s="34" t="s">
        <v>362</v>
      </c>
      <c r="E167" s="34" t="s">
        <v>261</v>
      </c>
      <c r="F167" s="33">
        <v>2021</v>
      </c>
      <c r="G167" s="33">
        <v>2022</v>
      </c>
      <c r="H167" s="33" t="s">
        <v>67</v>
      </c>
      <c r="I167" s="68">
        <v>5600</v>
      </c>
      <c r="J167" s="68"/>
      <c r="K167" s="68"/>
      <c r="L167" s="68">
        <f t="shared" si="7"/>
        <v>5600</v>
      </c>
      <c r="M167" s="34" t="s">
        <v>262</v>
      </c>
      <c r="N167" s="34" t="s">
        <v>338</v>
      </c>
      <c r="O167" s="34" t="s">
        <v>363</v>
      </c>
      <c r="P167" s="33" t="s">
        <v>364</v>
      </c>
      <c r="Q167" s="34" t="s">
        <v>365</v>
      </c>
      <c r="R167" s="33" t="s">
        <v>366</v>
      </c>
      <c r="S167" s="44" t="s">
        <v>268</v>
      </c>
    </row>
    <row r="168" spans="1:19" s="12" customFormat="1" ht="27.75" customHeight="1">
      <c r="A168" s="33"/>
      <c r="B168" s="34"/>
      <c r="C168" s="33"/>
      <c r="D168" s="34"/>
      <c r="E168" s="34"/>
      <c r="F168" s="33"/>
      <c r="G168" s="33"/>
      <c r="H168" s="33" t="s">
        <v>31</v>
      </c>
      <c r="I168" s="68">
        <f>I167*0.8</f>
        <v>4480</v>
      </c>
      <c r="J168" s="68"/>
      <c r="K168" s="68"/>
      <c r="L168" s="68">
        <f t="shared" si="7"/>
        <v>4480</v>
      </c>
      <c r="M168" s="34"/>
      <c r="N168" s="34"/>
      <c r="O168" s="34"/>
      <c r="P168" s="33"/>
      <c r="Q168" s="34"/>
      <c r="R168" s="33"/>
      <c r="S168" s="44"/>
    </row>
    <row r="169" spans="1:19" s="12" customFormat="1" ht="27.75" customHeight="1">
      <c r="A169" s="33"/>
      <c r="B169" s="34"/>
      <c r="C169" s="33"/>
      <c r="D169" s="34"/>
      <c r="E169" s="34"/>
      <c r="F169" s="33"/>
      <c r="G169" s="33"/>
      <c r="H169" s="33" t="s">
        <v>32</v>
      </c>
      <c r="I169" s="68">
        <f>I167-I168</f>
        <v>1120</v>
      </c>
      <c r="J169" s="68"/>
      <c r="K169" s="68"/>
      <c r="L169" s="68">
        <f t="shared" si="7"/>
        <v>1120</v>
      </c>
      <c r="M169" s="34"/>
      <c r="N169" s="34"/>
      <c r="O169" s="34"/>
      <c r="P169" s="33"/>
      <c r="Q169" s="34"/>
      <c r="R169" s="33"/>
      <c r="S169" s="44"/>
    </row>
    <row r="170" spans="1:19" s="1" customFormat="1" ht="27.75" customHeight="1">
      <c r="A170" s="23" t="s">
        <v>367</v>
      </c>
      <c r="B170" s="45" t="s">
        <v>368</v>
      </c>
      <c r="C170" s="37" t="s">
        <v>132</v>
      </c>
      <c r="D170" s="45" t="s">
        <v>132</v>
      </c>
      <c r="E170" s="45" t="s">
        <v>132</v>
      </c>
      <c r="F170" s="37" t="s">
        <v>132</v>
      </c>
      <c r="G170" s="37" t="s">
        <v>132</v>
      </c>
      <c r="H170" s="33" t="s">
        <v>67</v>
      </c>
      <c r="I170" s="76">
        <f aca="true" t="shared" si="8" ref="I170:L172">SUMIF($H$173:$H$304,$H170,I$173:I$304)</f>
        <v>131130</v>
      </c>
      <c r="J170" s="76">
        <f t="shared" si="8"/>
        <v>0</v>
      </c>
      <c r="K170" s="76">
        <f t="shared" si="8"/>
        <v>20491</v>
      </c>
      <c r="L170" s="76">
        <f t="shared" si="8"/>
        <v>131130</v>
      </c>
      <c r="M170" s="25"/>
      <c r="N170" s="25"/>
      <c r="O170" s="25"/>
      <c r="P170" s="24"/>
      <c r="Q170" s="25"/>
      <c r="R170" s="24"/>
      <c r="S170" s="25"/>
    </row>
    <row r="171" spans="1:19" s="1" customFormat="1" ht="27.75" customHeight="1">
      <c r="A171" s="23"/>
      <c r="B171" s="45"/>
      <c r="C171" s="37"/>
      <c r="D171" s="45"/>
      <c r="E171" s="45"/>
      <c r="F171" s="37"/>
      <c r="G171" s="37"/>
      <c r="H171" s="33" t="s">
        <v>31</v>
      </c>
      <c r="I171" s="76">
        <f t="shared" si="8"/>
        <v>87658</v>
      </c>
      <c r="J171" s="76">
        <f t="shared" si="8"/>
        <v>0</v>
      </c>
      <c r="K171" s="76">
        <f t="shared" si="8"/>
        <v>0</v>
      </c>
      <c r="L171" s="76">
        <f t="shared" si="8"/>
        <v>87658</v>
      </c>
      <c r="M171" s="25"/>
      <c r="N171" s="25"/>
      <c r="O171" s="25"/>
      <c r="P171" s="24"/>
      <c r="Q171" s="25"/>
      <c r="R171" s="24"/>
      <c r="S171" s="25"/>
    </row>
    <row r="172" spans="1:19" s="1" customFormat="1" ht="27.75" customHeight="1">
      <c r="A172" s="23"/>
      <c r="B172" s="45"/>
      <c r="C172" s="37"/>
      <c r="D172" s="45"/>
      <c r="E172" s="45"/>
      <c r="F172" s="37"/>
      <c r="G172" s="37"/>
      <c r="H172" s="33" t="s">
        <v>32</v>
      </c>
      <c r="I172" s="76">
        <f t="shared" si="8"/>
        <v>43472</v>
      </c>
      <c r="J172" s="76">
        <f t="shared" si="8"/>
        <v>0</v>
      </c>
      <c r="K172" s="76">
        <f t="shared" si="8"/>
        <v>20491</v>
      </c>
      <c r="L172" s="76">
        <f t="shared" si="8"/>
        <v>43472</v>
      </c>
      <c r="M172" s="25"/>
      <c r="N172" s="25"/>
      <c r="O172" s="25"/>
      <c r="P172" s="24"/>
      <c r="Q172" s="25"/>
      <c r="R172" s="24"/>
      <c r="S172" s="25"/>
    </row>
    <row r="173" spans="1:19" s="1" customFormat="1" ht="27.75" customHeight="1">
      <c r="A173" s="33">
        <v>1</v>
      </c>
      <c r="B173" s="34" t="s">
        <v>369</v>
      </c>
      <c r="C173" s="33" t="s">
        <v>134</v>
      </c>
      <c r="D173" s="34" t="s">
        <v>370</v>
      </c>
      <c r="E173" s="25" t="s">
        <v>261</v>
      </c>
      <c r="F173" s="33">
        <v>2021</v>
      </c>
      <c r="G173" s="33">
        <v>2022</v>
      </c>
      <c r="H173" s="33" t="s">
        <v>67</v>
      </c>
      <c r="I173" s="87">
        <v>2593</v>
      </c>
      <c r="J173" s="76"/>
      <c r="K173" s="76"/>
      <c r="L173" s="87">
        <f aca="true" t="shared" si="9" ref="L173:L236">I173-J173</f>
        <v>2593</v>
      </c>
      <c r="M173" s="34" t="s">
        <v>371</v>
      </c>
      <c r="N173" s="34" t="s">
        <v>372</v>
      </c>
      <c r="O173" s="34" t="s">
        <v>373</v>
      </c>
      <c r="P173" s="24" t="s">
        <v>374</v>
      </c>
      <c r="Q173" s="34" t="s">
        <v>375</v>
      </c>
      <c r="R173" s="24" t="s">
        <v>376</v>
      </c>
      <c r="S173" s="25"/>
    </row>
    <row r="174" spans="1:19" s="1" customFormat="1" ht="27.75" customHeight="1">
      <c r="A174" s="33"/>
      <c r="B174" s="34"/>
      <c r="C174" s="33"/>
      <c r="D174" s="34"/>
      <c r="E174" s="25"/>
      <c r="F174" s="33"/>
      <c r="G174" s="33"/>
      <c r="H174" s="33" t="s">
        <v>31</v>
      </c>
      <c r="I174" s="87">
        <v>1556</v>
      </c>
      <c r="J174" s="76"/>
      <c r="K174" s="76"/>
      <c r="L174" s="87">
        <f t="shared" si="9"/>
        <v>1556</v>
      </c>
      <c r="M174" s="34"/>
      <c r="N174" s="34"/>
      <c r="O174" s="34"/>
      <c r="P174" s="24"/>
      <c r="Q174" s="34"/>
      <c r="R174" s="24"/>
      <c r="S174" s="25"/>
    </row>
    <row r="175" spans="1:19" s="1" customFormat="1" ht="27.75" customHeight="1">
      <c r="A175" s="33"/>
      <c r="B175" s="34"/>
      <c r="C175" s="33"/>
      <c r="D175" s="34"/>
      <c r="E175" s="25"/>
      <c r="F175" s="33"/>
      <c r="G175" s="33"/>
      <c r="H175" s="33" t="s">
        <v>32</v>
      </c>
      <c r="I175" s="87">
        <v>1037</v>
      </c>
      <c r="J175" s="68"/>
      <c r="K175" s="68"/>
      <c r="L175" s="87">
        <f t="shared" si="9"/>
        <v>1037</v>
      </c>
      <c r="M175" s="34"/>
      <c r="N175" s="34"/>
      <c r="O175" s="34"/>
      <c r="P175" s="24"/>
      <c r="Q175" s="34"/>
      <c r="R175" s="24"/>
      <c r="S175" s="25"/>
    </row>
    <row r="176" spans="1:19" s="1" customFormat="1" ht="27.75" customHeight="1">
      <c r="A176" s="33">
        <v>2</v>
      </c>
      <c r="B176" s="34" t="s">
        <v>377</v>
      </c>
      <c r="C176" s="33" t="s">
        <v>134</v>
      </c>
      <c r="D176" s="34" t="s">
        <v>378</v>
      </c>
      <c r="E176" s="25" t="s">
        <v>261</v>
      </c>
      <c r="F176" s="33">
        <v>2021</v>
      </c>
      <c r="G176" s="33">
        <v>2022</v>
      </c>
      <c r="H176" s="33" t="s">
        <v>67</v>
      </c>
      <c r="I176" s="87">
        <v>3004</v>
      </c>
      <c r="J176" s="76"/>
      <c r="K176" s="76"/>
      <c r="L176" s="87">
        <f t="shared" si="9"/>
        <v>3004</v>
      </c>
      <c r="M176" s="34" t="s">
        <v>371</v>
      </c>
      <c r="N176" s="34" t="s">
        <v>379</v>
      </c>
      <c r="O176" s="34" t="s">
        <v>380</v>
      </c>
      <c r="P176" s="24" t="s">
        <v>381</v>
      </c>
      <c r="Q176" s="34" t="s">
        <v>363</v>
      </c>
      <c r="R176" s="24" t="s">
        <v>364</v>
      </c>
      <c r="S176" s="44" t="s">
        <v>268</v>
      </c>
    </row>
    <row r="177" spans="1:19" s="1" customFormat="1" ht="27.75" customHeight="1">
      <c r="A177" s="33"/>
      <c r="B177" s="34"/>
      <c r="C177" s="33"/>
      <c r="D177" s="34"/>
      <c r="E177" s="25"/>
      <c r="F177" s="33"/>
      <c r="G177" s="33"/>
      <c r="H177" s="33" t="s">
        <v>31</v>
      </c>
      <c r="I177" s="87">
        <v>2403</v>
      </c>
      <c r="J177" s="88"/>
      <c r="K177" s="76"/>
      <c r="L177" s="87">
        <f t="shared" si="9"/>
        <v>2403</v>
      </c>
      <c r="M177" s="34"/>
      <c r="N177" s="34"/>
      <c r="O177" s="34"/>
      <c r="P177" s="24"/>
      <c r="Q177" s="34"/>
      <c r="R177" s="24"/>
      <c r="S177" s="44"/>
    </row>
    <row r="178" spans="1:19" s="1" customFormat="1" ht="27.75" customHeight="1">
      <c r="A178" s="33"/>
      <c r="B178" s="34"/>
      <c r="C178" s="33"/>
      <c r="D178" s="34"/>
      <c r="E178" s="25"/>
      <c r="F178" s="33"/>
      <c r="G178" s="33"/>
      <c r="H178" s="33" t="s">
        <v>32</v>
      </c>
      <c r="I178" s="87">
        <v>601</v>
      </c>
      <c r="J178" s="68"/>
      <c r="K178" s="68"/>
      <c r="L178" s="87">
        <f t="shared" si="9"/>
        <v>601</v>
      </c>
      <c r="M178" s="34"/>
      <c r="N178" s="34"/>
      <c r="O178" s="34"/>
      <c r="P178" s="24"/>
      <c r="Q178" s="34"/>
      <c r="R178" s="24"/>
      <c r="S178" s="44"/>
    </row>
    <row r="179" spans="1:19" s="1" customFormat="1" ht="27.75" customHeight="1">
      <c r="A179" s="33">
        <v>3</v>
      </c>
      <c r="B179" s="34" t="s">
        <v>382</v>
      </c>
      <c r="C179" s="33" t="s">
        <v>134</v>
      </c>
      <c r="D179" s="34" t="s">
        <v>383</v>
      </c>
      <c r="E179" s="25" t="s">
        <v>261</v>
      </c>
      <c r="F179" s="33">
        <v>2021</v>
      </c>
      <c r="G179" s="33">
        <v>2022</v>
      </c>
      <c r="H179" s="33" t="s">
        <v>67</v>
      </c>
      <c r="I179" s="87">
        <v>3683</v>
      </c>
      <c r="J179" s="68"/>
      <c r="K179" s="68"/>
      <c r="L179" s="87">
        <f t="shared" si="9"/>
        <v>3683</v>
      </c>
      <c r="M179" s="34" t="s">
        <v>371</v>
      </c>
      <c r="N179" s="34" t="s">
        <v>384</v>
      </c>
      <c r="O179" s="34" t="s">
        <v>385</v>
      </c>
      <c r="P179" s="24" t="s">
        <v>386</v>
      </c>
      <c r="Q179" s="34" t="s">
        <v>387</v>
      </c>
      <c r="R179" s="24" t="s">
        <v>388</v>
      </c>
      <c r="S179" s="25"/>
    </row>
    <row r="180" spans="1:19" s="1" customFormat="1" ht="27.75" customHeight="1">
      <c r="A180" s="33"/>
      <c r="B180" s="34"/>
      <c r="C180" s="33"/>
      <c r="D180" s="34"/>
      <c r="E180" s="25"/>
      <c r="F180" s="33"/>
      <c r="G180" s="33"/>
      <c r="H180" s="33" t="s">
        <v>31</v>
      </c>
      <c r="I180" s="87">
        <v>2210</v>
      </c>
      <c r="J180" s="68"/>
      <c r="K180" s="68"/>
      <c r="L180" s="87">
        <f t="shared" si="9"/>
        <v>2210</v>
      </c>
      <c r="M180" s="34"/>
      <c r="N180" s="34"/>
      <c r="O180" s="34"/>
      <c r="P180" s="24"/>
      <c r="Q180" s="34"/>
      <c r="R180" s="24"/>
      <c r="S180" s="25"/>
    </row>
    <row r="181" spans="1:19" s="1" customFormat="1" ht="27.75" customHeight="1">
      <c r="A181" s="33"/>
      <c r="B181" s="34"/>
      <c r="C181" s="33"/>
      <c r="D181" s="34"/>
      <c r="E181" s="25"/>
      <c r="F181" s="33"/>
      <c r="G181" s="33"/>
      <c r="H181" s="33" t="s">
        <v>32</v>
      </c>
      <c r="I181" s="87">
        <v>1473</v>
      </c>
      <c r="J181" s="68"/>
      <c r="K181" s="68"/>
      <c r="L181" s="87">
        <f t="shared" si="9"/>
        <v>1473</v>
      </c>
      <c r="M181" s="34"/>
      <c r="N181" s="34"/>
      <c r="O181" s="34"/>
      <c r="P181" s="24"/>
      <c r="Q181" s="34"/>
      <c r="R181" s="24"/>
      <c r="S181" s="25"/>
    </row>
    <row r="182" spans="1:19" s="1" customFormat="1" ht="27.75" customHeight="1">
      <c r="A182" s="33">
        <v>4</v>
      </c>
      <c r="B182" s="34" t="s">
        <v>389</v>
      </c>
      <c r="C182" s="33" t="s">
        <v>134</v>
      </c>
      <c r="D182" s="34" t="s">
        <v>390</v>
      </c>
      <c r="E182" s="25" t="s">
        <v>261</v>
      </c>
      <c r="F182" s="33">
        <v>2021</v>
      </c>
      <c r="G182" s="33">
        <v>2022</v>
      </c>
      <c r="H182" s="33" t="s">
        <v>67</v>
      </c>
      <c r="I182" s="87">
        <v>1462</v>
      </c>
      <c r="J182" s="76"/>
      <c r="K182" s="76"/>
      <c r="L182" s="87">
        <f t="shared" si="9"/>
        <v>1462</v>
      </c>
      <c r="M182" s="34" t="s">
        <v>371</v>
      </c>
      <c r="N182" s="34" t="s">
        <v>391</v>
      </c>
      <c r="O182" s="34" t="s">
        <v>392</v>
      </c>
      <c r="P182" s="24" t="s">
        <v>393</v>
      </c>
      <c r="Q182" s="34" t="s">
        <v>394</v>
      </c>
      <c r="R182" s="24" t="s">
        <v>395</v>
      </c>
      <c r="S182" s="25"/>
    </row>
    <row r="183" spans="1:19" s="1" customFormat="1" ht="27.75" customHeight="1">
      <c r="A183" s="33"/>
      <c r="B183" s="34"/>
      <c r="C183" s="33"/>
      <c r="D183" s="34"/>
      <c r="E183" s="25"/>
      <c r="F183" s="33"/>
      <c r="G183" s="33"/>
      <c r="H183" s="33" t="s">
        <v>31</v>
      </c>
      <c r="I183" s="87">
        <v>877</v>
      </c>
      <c r="J183" s="76"/>
      <c r="K183" s="76"/>
      <c r="L183" s="87">
        <f t="shared" si="9"/>
        <v>877</v>
      </c>
      <c r="M183" s="34"/>
      <c r="N183" s="34"/>
      <c r="O183" s="34"/>
      <c r="P183" s="24"/>
      <c r="Q183" s="34"/>
      <c r="R183" s="24"/>
      <c r="S183" s="25"/>
    </row>
    <row r="184" spans="1:19" s="1" customFormat="1" ht="27.75" customHeight="1">
      <c r="A184" s="33"/>
      <c r="B184" s="34"/>
      <c r="C184" s="33"/>
      <c r="D184" s="34"/>
      <c r="E184" s="25"/>
      <c r="F184" s="33"/>
      <c r="G184" s="33"/>
      <c r="H184" s="33" t="s">
        <v>32</v>
      </c>
      <c r="I184" s="87">
        <v>585</v>
      </c>
      <c r="J184" s="68"/>
      <c r="K184" s="68"/>
      <c r="L184" s="87">
        <f t="shared" si="9"/>
        <v>585</v>
      </c>
      <c r="M184" s="34"/>
      <c r="N184" s="34"/>
      <c r="O184" s="34"/>
      <c r="P184" s="24"/>
      <c r="Q184" s="34"/>
      <c r="R184" s="24"/>
      <c r="S184" s="25"/>
    </row>
    <row r="185" spans="1:19" s="1" customFormat="1" ht="27.75" customHeight="1">
      <c r="A185" s="33">
        <v>5</v>
      </c>
      <c r="B185" s="34" t="s">
        <v>396</v>
      </c>
      <c r="C185" s="33" t="s">
        <v>134</v>
      </c>
      <c r="D185" s="34" t="s">
        <v>397</v>
      </c>
      <c r="E185" s="25" t="s">
        <v>261</v>
      </c>
      <c r="F185" s="33">
        <v>2021</v>
      </c>
      <c r="G185" s="33">
        <v>2022</v>
      </c>
      <c r="H185" s="33" t="s">
        <v>67</v>
      </c>
      <c r="I185" s="87">
        <v>2698</v>
      </c>
      <c r="J185" s="76"/>
      <c r="K185" s="76"/>
      <c r="L185" s="87">
        <f t="shared" si="9"/>
        <v>2698</v>
      </c>
      <c r="M185" s="34" t="s">
        <v>371</v>
      </c>
      <c r="N185" s="34" t="s">
        <v>398</v>
      </c>
      <c r="O185" s="34" t="s">
        <v>399</v>
      </c>
      <c r="P185" s="24" t="s">
        <v>400</v>
      </c>
      <c r="Q185" s="34" t="s">
        <v>401</v>
      </c>
      <c r="R185" s="24" t="s">
        <v>402</v>
      </c>
      <c r="S185" s="25"/>
    </row>
    <row r="186" spans="1:19" s="1" customFormat="1" ht="27.75" customHeight="1">
      <c r="A186" s="33"/>
      <c r="B186" s="34"/>
      <c r="C186" s="33"/>
      <c r="D186" s="34"/>
      <c r="E186" s="25"/>
      <c r="F186" s="33"/>
      <c r="G186" s="33"/>
      <c r="H186" s="33" t="s">
        <v>31</v>
      </c>
      <c r="I186" s="87">
        <v>1619</v>
      </c>
      <c r="J186" s="76"/>
      <c r="K186" s="76"/>
      <c r="L186" s="87">
        <f t="shared" si="9"/>
        <v>1619</v>
      </c>
      <c r="M186" s="34"/>
      <c r="N186" s="34"/>
      <c r="O186" s="34"/>
      <c r="P186" s="24"/>
      <c r="Q186" s="34"/>
      <c r="R186" s="24"/>
      <c r="S186" s="25"/>
    </row>
    <row r="187" spans="1:19" s="1" customFormat="1" ht="27.75" customHeight="1">
      <c r="A187" s="33"/>
      <c r="B187" s="34"/>
      <c r="C187" s="33"/>
      <c r="D187" s="34"/>
      <c r="E187" s="25"/>
      <c r="F187" s="33"/>
      <c r="G187" s="33"/>
      <c r="H187" s="33" t="s">
        <v>32</v>
      </c>
      <c r="I187" s="87">
        <v>1079</v>
      </c>
      <c r="J187" s="68"/>
      <c r="K187" s="68"/>
      <c r="L187" s="87">
        <f t="shared" si="9"/>
        <v>1079</v>
      </c>
      <c r="M187" s="34"/>
      <c r="N187" s="34"/>
      <c r="O187" s="34"/>
      <c r="P187" s="24"/>
      <c r="Q187" s="34"/>
      <c r="R187" s="24"/>
      <c r="S187" s="25"/>
    </row>
    <row r="188" spans="1:19" s="1" customFormat="1" ht="27.75" customHeight="1">
      <c r="A188" s="33">
        <v>6</v>
      </c>
      <c r="B188" s="34" t="s">
        <v>403</v>
      </c>
      <c r="C188" s="33" t="s">
        <v>134</v>
      </c>
      <c r="D188" s="34" t="s">
        <v>404</v>
      </c>
      <c r="E188" s="25" t="s">
        <v>261</v>
      </c>
      <c r="F188" s="33">
        <v>2021</v>
      </c>
      <c r="G188" s="33">
        <v>2022</v>
      </c>
      <c r="H188" s="33" t="s">
        <v>67</v>
      </c>
      <c r="I188" s="87">
        <v>1532</v>
      </c>
      <c r="J188" s="76"/>
      <c r="K188" s="76"/>
      <c r="L188" s="87">
        <f t="shared" si="9"/>
        <v>1532</v>
      </c>
      <c r="M188" s="34" t="s">
        <v>371</v>
      </c>
      <c r="N188" s="34" t="s">
        <v>405</v>
      </c>
      <c r="O188" s="34" t="s">
        <v>406</v>
      </c>
      <c r="P188" s="24" t="s">
        <v>407</v>
      </c>
      <c r="Q188" s="34" t="s">
        <v>408</v>
      </c>
      <c r="R188" s="24" t="s">
        <v>409</v>
      </c>
      <c r="S188" s="25"/>
    </row>
    <row r="189" spans="1:19" s="1" customFormat="1" ht="27.75" customHeight="1">
      <c r="A189" s="33"/>
      <c r="B189" s="34"/>
      <c r="C189" s="33"/>
      <c r="D189" s="34"/>
      <c r="E189" s="25"/>
      <c r="F189" s="33"/>
      <c r="G189" s="33"/>
      <c r="H189" s="33" t="s">
        <v>31</v>
      </c>
      <c r="I189" s="87">
        <v>919</v>
      </c>
      <c r="J189" s="76"/>
      <c r="K189" s="76"/>
      <c r="L189" s="87">
        <f t="shared" si="9"/>
        <v>919</v>
      </c>
      <c r="M189" s="34"/>
      <c r="N189" s="34"/>
      <c r="O189" s="34"/>
      <c r="P189" s="24"/>
      <c r="Q189" s="34"/>
      <c r="R189" s="24"/>
      <c r="S189" s="25"/>
    </row>
    <row r="190" spans="1:19" s="1" customFormat="1" ht="27.75" customHeight="1">
      <c r="A190" s="33"/>
      <c r="B190" s="34"/>
      <c r="C190" s="33"/>
      <c r="D190" s="34"/>
      <c r="E190" s="25"/>
      <c r="F190" s="33"/>
      <c r="G190" s="33"/>
      <c r="H190" s="33" t="s">
        <v>32</v>
      </c>
      <c r="I190" s="87">
        <v>613</v>
      </c>
      <c r="J190" s="68"/>
      <c r="K190" s="68"/>
      <c r="L190" s="87">
        <f t="shared" si="9"/>
        <v>613</v>
      </c>
      <c r="M190" s="34"/>
      <c r="N190" s="34"/>
      <c r="O190" s="34"/>
      <c r="P190" s="24"/>
      <c r="Q190" s="34"/>
      <c r="R190" s="24"/>
      <c r="S190" s="25"/>
    </row>
    <row r="191" spans="1:19" s="1" customFormat="1" ht="27.75" customHeight="1">
      <c r="A191" s="33">
        <v>7</v>
      </c>
      <c r="B191" s="34" t="s">
        <v>410</v>
      </c>
      <c r="C191" s="33" t="s">
        <v>134</v>
      </c>
      <c r="D191" s="34" t="s">
        <v>411</v>
      </c>
      <c r="E191" s="25" t="s">
        <v>261</v>
      </c>
      <c r="F191" s="33">
        <v>2021</v>
      </c>
      <c r="G191" s="33">
        <v>2022</v>
      </c>
      <c r="H191" s="33" t="s">
        <v>67</v>
      </c>
      <c r="I191" s="87">
        <v>2511</v>
      </c>
      <c r="J191" s="68"/>
      <c r="K191" s="68"/>
      <c r="L191" s="87">
        <f t="shared" si="9"/>
        <v>2511</v>
      </c>
      <c r="M191" s="34" t="s">
        <v>371</v>
      </c>
      <c r="N191" s="34" t="s">
        <v>412</v>
      </c>
      <c r="O191" s="34" t="s">
        <v>413</v>
      </c>
      <c r="P191" s="24" t="s">
        <v>414</v>
      </c>
      <c r="Q191" s="34" t="s">
        <v>415</v>
      </c>
      <c r="R191" s="24" t="s">
        <v>416</v>
      </c>
      <c r="S191" s="44" t="s">
        <v>268</v>
      </c>
    </row>
    <row r="192" spans="1:19" s="1" customFormat="1" ht="27.75" customHeight="1">
      <c r="A192" s="33"/>
      <c r="B192" s="34"/>
      <c r="C192" s="33"/>
      <c r="D192" s="34"/>
      <c r="E192" s="25"/>
      <c r="F192" s="33"/>
      <c r="G192" s="33"/>
      <c r="H192" s="33" t="s">
        <v>31</v>
      </c>
      <c r="I192" s="87">
        <v>2009</v>
      </c>
      <c r="J192" s="68"/>
      <c r="K192" s="68"/>
      <c r="L192" s="87">
        <f t="shared" si="9"/>
        <v>2009</v>
      </c>
      <c r="M192" s="34"/>
      <c r="N192" s="34"/>
      <c r="O192" s="34"/>
      <c r="P192" s="24"/>
      <c r="Q192" s="34"/>
      <c r="R192" s="24"/>
      <c r="S192" s="44"/>
    </row>
    <row r="193" spans="1:19" s="1" customFormat="1" ht="27.75" customHeight="1">
      <c r="A193" s="33"/>
      <c r="B193" s="34"/>
      <c r="C193" s="33"/>
      <c r="D193" s="34"/>
      <c r="E193" s="25"/>
      <c r="F193" s="33"/>
      <c r="G193" s="33"/>
      <c r="H193" s="33" t="s">
        <v>32</v>
      </c>
      <c r="I193" s="87">
        <f>I191-I192</f>
        <v>502</v>
      </c>
      <c r="J193" s="68"/>
      <c r="K193" s="68"/>
      <c r="L193" s="87">
        <f t="shared" si="9"/>
        <v>502</v>
      </c>
      <c r="M193" s="34"/>
      <c r="N193" s="34"/>
      <c r="O193" s="34"/>
      <c r="P193" s="24"/>
      <c r="Q193" s="34"/>
      <c r="R193" s="24"/>
      <c r="S193" s="44"/>
    </row>
    <row r="194" spans="1:19" s="1" customFormat="1" ht="27.75" customHeight="1">
      <c r="A194" s="33">
        <v>8</v>
      </c>
      <c r="B194" s="34" t="s">
        <v>417</v>
      </c>
      <c r="C194" s="33" t="s">
        <v>134</v>
      </c>
      <c r="D194" s="34" t="s">
        <v>418</v>
      </c>
      <c r="E194" s="25" t="s">
        <v>261</v>
      </c>
      <c r="F194" s="33">
        <v>2021</v>
      </c>
      <c r="G194" s="33">
        <v>2022</v>
      </c>
      <c r="H194" s="33" t="s">
        <v>67</v>
      </c>
      <c r="I194" s="87">
        <v>3571</v>
      </c>
      <c r="J194" s="76"/>
      <c r="K194" s="76"/>
      <c r="L194" s="87">
        <f t="shared" si="9"/>
        <v>3571</v>
      </c>
      <c r="M194" s="34" t="s">
        <v>371</v>
      </c>
      <c r="N194" s="34" t="s">
        <v>419</v>
      </c>
      <c r="O194" s="34" t="s">
        <v>373</v>
      </c>
      <c r="P194" s="24" t="s">
        <v>374</v>
      </c>
      <c r="Q194" s="34" t="s">
        <v>375</v>
      </c>
      <c r="R194" s="24" t="s">
        <v>376</v>
      </c>
      <c r="S194" s="25"/>
    </row>
    <row r="195" spans="1:19" s="1" customFormat="1" ht="27.75" customHeight="1">
      <c r="A195" s="33"/>
      <c r="B195" s="34"/>
      <c r="C195" s="33"/>
      <c r="D195" s="34"/>
      <c r="E195" s="25"/>
      <c r="F195" s="33"/>
      <c r="G195" s="33"/>
      <c r="H195" s="33" t="s">
        <v>31</v>
      </c>
      <c r="I195" s="87">
        <v>2143</v>
      </c>
      <c r="J195" s="76"/>
      <c r="K195" s="76"/>
      <c r="L195" s="87">
        <f t="shared" si="9"/>
        <v>2143</v>
      </c>
      <c r="M195" s="34"/>
      <c r="N195" s="34"/>
      <c r="O195" s="34"/>
      <c r="P195" s="24"/>
      <c r="Q195" s="34"/>
      <c r="R195" s="24"/>
      <c r="S195" s="25"/>
    </row>
    <row r="196" spans="1:19" s="1" customFormat="1" ht="27.75" customHeight="1">
      <c r="A196" s="33"/>
      <c r="B196" s="34"/>
      <c r="C196" s="33"/>
      <c r="D196" s="34"/>
      <c r="E196" s="25"/>
      <c r="F196" s="33"/>
      <c r="G196" s="33"/>
      <c r="H196" s="33" t="s">
        <v>32</v>
      </c>
      <c r="I196" s="87">
        <v>1428</v>
      </c>
      <c r="J196" s="68"/>
      <c r="K196" s="68"/>
      <c r="L196" s="87">
        <f t="shared" si="9"/>
        <v>1428</v>
      </c>
      <c r="M196" s="34"/>
      <c r="N196" s="34"/>
      <c r="O196" s="34"/>
      <c r="P196" s="24"/>
      <c r="Q196" s="34"/>
      <c r="R196" s="24"/>
      <c r="S196" s="25"/>
    </row>
    <row r="197" spans="1:19" s="1" customFormat="1" ht="27.75" customHeight="1">
      <c r="A197" s="33">
        <v>9</v>
      </c>
      <c r="B197" s="34" t="s">
        <v>420</v>
      </c>
      <c r="C197" s="33" t="s">
        <v>134</v>
      </c>
      <c r="D197" s="34" t="s">
        <v>421</v>
      </c>
      <c r="E197" s="25" t="s">
        <v>261</v>
      </c>
      <c r="F197" s="33">
        <v>2021</v>
      </c>
      <c r="G197" s="33">
        <v>2022</v>
      </c>
      <c r="H197" s="33" t="s">
        <v>67</v>
      </c>
      <c r="I197" s="87">
        <v>8600</v>
      </c>
      <c r="J197" s="68"/>
      <c r="K197" s="68"/>
      <c r="L197" s="87">
        <f t="shared" si="9"/>
        <v>8600</v>
      </c>
      <c r="M197" s="34" t="s">
        <v>371</v>
      </c>
      <c r="N197" s="34" t="s">
        <v>422</v>
      </c>
      <c r="O197" s="34" t="s">
        <v>423</v>
      </c>
      <c r="P197" s="24" t="s">
        <v>424</v>
      </c>
      <c r="Q197" s="34" t="s">
        <v>425</v>
      </c>
      <c r="R197" s="24" t="s">
        <v>426</v>
      </c>
      <c r="S197" s="25"/>
    </row>
    <row r="198" spans="1:19" s="1" customFormat="1" ht="27.75" customHeight="1">
      <c r="A198" s="33"/>
      <c r="B198" s="34"/>
      <c r="C198" s="33"/>
      <c r="D198" s="34"/>
      <c r="E198" s="25"/>
      <c r="F198" s="33"/>
      <c r="G198" s="33"/>
      <c r="H198" s="33" t="s">
        <v>31</v>
      </c>
      <c r="I198" s="87">
        <v>5160</v>
      </c>
      <c r="J198" s="68"/>
      <c r="K198" s="68"/>
      <c r="L198" s="87">
        <f t="shared" si="9"/>
        <v>5160</v>
      </c>
      <c r="M198" s="34"/>
      <c r="N198" s="34"/>
      <c r="O198" s="34"/>
      <c r="P198" s="24"/>
      <c r="Q198" s="34"/>
      <c r="R198" s="24"/>
      <c r="S198" s="25"/>
    </row>
    <row r="199" spans="1:19" s="1" customFormat="1" ht="27.75" customHeight="1">
      <c r="A199" s="33"/>
      <c r="B199" s="34"/>
      <c r="C199" s="33"/>
      <c r="D199" s="34"/>
      <c r="E199" s="25"/>
      <c r="F199" s="33"/>
      <c r="G199" s="33"/>
      <c r="H199" s="33" t="s">
        <v>32</v>
      </c>
      <c r="I199" s="87">
        <f>I197-I198</f>
        <v>3440</v>
      </c>
      <c r="J199" s="68"/>
      <c r="K199" s="68"/>
      <c r="L199" s="87">
        <f t="shared" si="9"/>
        <v>3440</v>
      </c>
      <c r="M199" s="34"/>
      <c r="N199" s="34"/>
      <c r="O199" s="34"/>
      <c r="P199" s="24"/>
      <c r="Q199" s="34"/>
      <c r="R199" s="24"/>
      <c r="S199" s="25"/>
    </row>
    <row r="200" spans="1:19" s="1" customFormat="1" ht="27.75" customHeight="1">
      <c r="A200" s="33">
        <v>10</v>
      </c>
      <c r="B200" s="34" t="s">
        <v>427</v>
      </c>
      <c r="C200" s="33" t="s">
        <v>134</v>
      </c>
      <c r="D200" s="34" t="s">
        <v>428</v>
      </c>
      <c r="E200" s="25" t="s">
        <v>261</v>
      </c>
      <c r="F200" s="33">
        <v>2021</v>
      </c>
      <c r="G200" s="33">
        <v>2022</v>
      </c>
      <c r="H200" s="33" t="s">
        <v>67</v>
      </c>
      <c r="I200" s="87">
        <v>2676</v>
      </c>
      <c r="J200" s="68"/>
      <c r="K200" s="68"/>
      <c r="L200" s="87">
        <f t="shared" si="9"/>
        <v>2676</v>
      </c>
      <c r="M200" s="34" t="s">
        <v>371</v>
      </c>
      <c r="N200" s="34" t="s">
        <v>429</v>
      </c>
      <c r="O200" s="34" t="s">
        <v>430</v>
      </c>
      <c r="P200" s="24" t="s">
        <v>431</v>
      </c>
      <c r="Q200" s="34" t="s">
        <v>432</v>
      </c>
      <c r="R200" s="24" t="s">
        <v>433</v>
      </c>
      <c r="S200" s="44" t="s">
        <v>268</v>
      </c>
    </row>
    <row r="201" spans="1:19" s="1" customFormat="1" ht="27.75" customHeight="1">
      <c r="A201" s="33"/>
      <c r="B201" s="34"/>
      <c r="C201" s="33"/>
      <c r="D201" s="34"/>
      <c r="E201" s="25"/>
      <c r="F201" s="33"/>
      <c r="G201" s="33"/>
      <c r="H201" s="33" t="s">
        <v>31</v>
      </c>
      <c r="I201" s="87">
        <v>2141</v>
      </c>
      <c r="J201" s="68"/>
      <c r="K201" s="68"/>
      <c r="L201" s="87">
        <f t="shared" si="9"/>
        <v>2141</v>
      </c>
      <c r="M201" s="34"/>
      <c r="N201" s="34"/>
      <c r="O201" s="34"/>
      <c r="P201" s="24"/>
      <c r="Q201" s="34"/>
      <c r="R201" s="24"/>
      <c r="S201" s="44"/>
    </row>
    <row r="202" spans="1:19" s="1" customFormat="1" ht="27.75" customHeight="1">
      <c r="A202" s="33"/>
      <c r="B202" s="34"/>
      <c r="C202" s="33"/>
      <c r="D202" s="34"/>
      <c r="E202" s="25"/>
      <c r="F202" s="33"/>
      <c r="G202" s="33"/>
      <c r="H202" s="33" t="s">
        <v>32</v>
      </c>
      <c r="I202" s="87">
        <f>I200-I201</f>
        <v>535</v>
      </c>
      <c r="J202" s="68"/>
      <c r="K202" s="68"/>
      <c r="L202" s="87">
        <f t="shared" si="9"/>
        <v>535</v>
      </c>
      <c r="M202" s="34"/>
      <c r="N202" s="34"/>
      <c r="O202" s="34"/>
      <c r="P202" s="24"/>
      <c r="Q202" s="34"/>
      <c r="R202" s="24"/>
      <c r="S202" s="44"/>
    </row>
    <row r="203" spans="1:19" s="1" customFormat="1" ht="27.75" customHeight="1">
      <c r="A203" s="33">
        <v>11</v>
      </c>
      <c r="B203" s="34" t="s">
        <v>434</v>
      </c>
      <c r="C203" s="33" t="s">
        <v>134</v>
      </c>
      <c r="D203" s="34" t="s">
        <v>435</v>
      </c>
      <c r="E203" s="25" t="s">
        <v>261</v>
      </c>
      <c r="F203" s="33">
        <v>2021</v>
      </c>
      <c r="G203" s="33">
        <v>2022</v>
      </c>
      <c r="H203" s="33" t="s">
        <v>67</v>
      </c>
      <c r="I203" s="87">
        <v>4827</v>
      </c>
      <c r="J203" s="68"/>
      <c r="K203" s="68"/>
      <c r="L203" s="87">
        <f t="shared" si="9"/>
        <v>4827</v>
      </c>
      <c r="M203" s="34" t="s">
        <v>371</v>
      </c>
      <c r="N203" s="34" t="s">
        <v>436</v>
      </c>
      <c r="O203" s="34" t="s">
        <v>437</v>
      </c>
      <c r="P203" s="24" t="s">
        <v>438</v>
      </c>
      <c r="Q203" s="34" t="s">
        <v>354</v>
      </c>
      <c r="R203" s="24" t="s">
        <v>355</v>
      </c>
      <c r="S203" s="44" t="s">
        <v>268</v>
      </c>
    </row>
    <row r="204" spans="1:19" s="1" customFormat="1" ht="27.75" customHeight="1">
      <c r="A204" s="33"/>
      <c r="B204" s="34"/>
      <c r="C204" s="33"/>
      <c r="D204" s="34"/>
      <c r="E204" s="25"/>
      <c r="F204" s="33"/>
      <c r="G204" s="33"/>
      <c r="H204" s="33" t="s">
        <v>31</v>
      </c>
      <c r="I204" s="87">
        <v>3862</v>
      </c>
      <c r="J204" s="68"/>
      <c r="K204" s="68"/>
      <c r="L204" s="87">
        <f t="shared" si="9"/>
        <v>3862</v>
      </c>
      <c r="M204" s="34"/>
      <c r="N204" s="34"/>
      <c r="O204" s="34"/>
      <c r="P204" s="24"/>
      <c r="Q204" s="34"/>
      <c r="R204" s="24"/>
      <c r="S204" s="44"/>
    </row>
    <row r="205" spans="1:19" s="1" customFormat="1" ht="27.75" customHeight="1">
      <c r="A205" s="33"/>
      <c r="B205" s="34"/>
      <c r="C205" s="33"/>
      <c r="D205" s="34"/>
      <c r="E205" s="25"/>
      <c r="F205" s="33"/>
      <c r="G205" s="33"/>
      <c r="H205" s="33" t="s">
        <v>32</v>
      </c>
      <c r="I205" s="87">
        <f>I203-I204</f>
        <v>965</v>
      </c>
      <c r="J205" s="68"/>
      <c r="K205" s="68"/>
      <c r="L205" s="87">
        <f t="shared" si="9"/>
        <v>965</v>
      </c>
      <c r="M205" s="34"/>
      <c r="N205" s="34"/>
      <c r="O205" s="34"/>
      <c r="P205" s="24"/>
      <c r="Q205" s="34"/>
      <c r="R205" s="24"/>
      <c r="S205" s="44"/>
    </row>
    <row r="206" spans="1:19" s="1" customFormat="1" ht="27.75" customHeight="1">
      <c r="A206" s="33">
        <v>12</v>
      </c>
      <c r="B206" s="34" t="s">
        <v>439</v>
      </c>
      <c r="C206" s="33" t="s">
        <v>134</v>
      </c>
      <c r="D206" s="34" t="s">
        <v>440</v>
      </c>
      <c r="E206" s="25" t="s">
        <v>261</v>
      </c>
      <c r="F206" s="33">
        <v>2021</v>
      </c>
      <c r="G206" s="33">
        <v>2022</v>
      </c>
      <c r="H206" s="33" t="s">
        <v>67</v>
      </c>
      <c r="I206" s="87">
        <v>1140</v>
      </c>
      <c r="J206" s="76"/>
      <c r="K206" s="76"/>
      <c r="L206" s="87">
        <f t="shared" si="9"/>
        <v>1140</v>
      </c>
      <c r="M206" s="34" t="s">
        <v>371</v>
      </c>
      <c r="N206" s="34" t="s">
        <v>441</v>
      </c>
      <c r="O206" s="34" t="s">
        <v>442</v>
      </c>
      <c r="P206" s="24" t="s">
        <v>443</v>
      </c>
      <c r="Q206" s="34" t="s">
        <v>295</v>
      </c>
      <c r="R206" s="24" t="s">
        <v>296</v>
      </c>
      <c r="S206" s="44" t="s">
        <v>268</v>
      </c>
    </row>
    <row r="207" spans="1:19" s="1" customFormat="1" ht="27.75" customHeight="1">
      <c r="A207" s="33"/>
      <c r="B207" s="34"/>
      <c r="C207" s="33"/>
      <c r="D207" s="34"/>
      <c r="E207" s="25"/>
      <c r="F207" s="33"/>
      <c r="G207" s="33"/>
      <c r="H207" s="33" t="s">
        <v>31</v>
      </c>
      <c r="I207" s="87">
        <f>I206*0.8</f>
        <v>912</v>
      </c>
      <c r="J207" s="76"/>
      <c r="K207" s="76"/>
      <c r="L207" s="87">
        <f t="shared" si="9"/>
        <v>912</v>
      </c>
      <c r="M207" s="34"/>
      <c r="N207" s="34"/>
      <c r="O207" s="34"/>
      <c r="P207" s="24"/>
      <c r="Q207" s="34"/>
      <c r="R207" s="24"/>
      <c r="S207" s="44"/>
    </row>
    <row r="208" spans="1:19" s="1" customFormat="1" ht="27.75" customHeight="1">
      <c r="A208" s="33"/>
      <c r="B208" s="34"/>
      <c r="C208" s="33"/>
      <c r="D208" s="34"/>
      <c r="E208" s="25"/>
      <c r="F208" s="33"/>
      <c r="G208" s="33"/>
      <c r="H208" s="33" t="s">
        <v>32</v>
      </c>
      <c r="I208" s="87">
        <f>I206-I207</f>
        <v>228</v>
      </c>
      <c r="J208" s="68"/>
      <c r="K208" s="68"/>
      <c r="L208" s="87">
        <f t="shared" si="9"/>
        <v>228</v>
      </c>
      <c r="M208" s="34"/>
      <c r="N208" s="34"/>
      <c r="O208" s="34"/>
      <c r="P208" s="24"/>
      <c r="Q208" s="34"/>
      <c r="R208" s="24"/>
      <c r="S208" s="44"/>
    </row>
    <row r="209" spans="1:19" s="1" customFormat="1" ht="27.75" customHeight="1">
      <c r="A209" s="33">
        <v>13</v>
      </c>
      <c r="B209" s="34" t="s">
        <v>444</v>
      </c>
      <c r="C209" s="33" t="s">
        <v>134</v>
      </c>
      <c r="D209" s="34" t="s">
        <v>445</v>
      </c>
      <c r="E209" s="25" t="s">
        <v>261</v>
      </c>
      <c r="F209" s="33">
        <v>2021</v>
      </c>
      <c r="G209" s="33">
        <v>2022</v>
      </c>
      <c r="H209" s="33" t="s">
        <v>67</v>
      </c>
      <c r="I209" s="87">
        <v>2554</v>
      </c>
      <c r="J209" s="76"/>
      <c r="K209" s="76"/>
      <c r="L209" s="87">
        <f t="shared" si="9"/>
        <v>2554</v>
      </c>
      <c r="M209" s="34" t="s">
        <v>371</v>
      </c>
      <c r="N209" s="34" t="s">
        <v>446</v>
      </c>
      <c r="O209" s="34" t="s">
        <v>447</v>
      </c>
      <c r="P209" s="24" t="s">
        <v>448</v>
      </c>
      <c r="Q209" s="34" t="s">
        <v>231</v>
      </c>
      <c r="R209" s="24" t="s">
        <v>230</v>
      </c>
      <c r="S209" s="44" t="s">
        <v>268</v>
      </c>
    </row>
    <row r="210" spans="1:19" s="1" customFormat="1" ht="27.75" customHeight="1">
      <c r="A210" s="33"/>
      <c r="B210" s="34"/>
      <c r="C210" s="33"/>
      <c r="D210" s="34"/>
      <c r="E210" s="25"/>
      <c r="F210" s="33"/>
      <c r="G210" s="33"/>
      <c r="H210" s="33" t="s">
        <v>31</v>
      </c>
      <c r="I210" s="87">
        <v>2043</v>
      </c>
      <c r="J210" s="76"/>
      <c r="K210" s="76"/>
      <c r="L210" s="87">
        <f t="shared" si="9"/>
        <v>2043</v>
      </c>
      <c r="M210" s="34"/>
      <c r="N210" s="34"/>
      <c r="O210" s="34"/>
      <c r="P210" s="24"/>
      <c r="Q210" s="34"/>
      <c r="R210" s="24"/>
      <c r="S210" s="44"/>
    </row>
    <row r="211" spans="1:19" s="1" customFormat="1" ht="27.75" customHeight="1">
      <c r="A211" s="33"/>
      <c r="B211" s="34"/>
      <c r="C211" s="33"/>
      <c r="D211" s="34"/>
      <c r="E211" s="25"/>
      <c r="F211" s="33"/>
      <c r="G211" s="33"/>
      <c r="H211" s="33" t="s">
        <v>32</v>
      </c>
      <c r="I211" s="87">
        <f>I209-I210</f>
        <v>511</v>
      </c>
      <c r="J211" s="68"/>
      <c r="K211" s="68"/>
      <c r="L211" s="87">
        <f t="shared" si="9"/>
        <v>511</v>
      </c>
      <c r="M211" s="34"/>
      <c r="N211" s="34"/>
      <c r="O211" s="34"/>
      <c r="P211" s="24"/>
      <c r="Q211" s="34"/>
      <c r="R211" s="24"/>
      <c r="S211" s="44"/>
    </row>
    <row r="212" spans="1:19" s="1" customFormat="1" ht="27.75" customHeight="1">
      <c r="A212" s="33">
        <v>14</v>
      </c>
      <c r="B212" s="34" t="s">
        <v>449</v>
      </c>
      <c r="C212" s="33" t="s">
        <v>134</v>
      </c>
      <c r="D212" s="34" t="s">
        <v>450</v>
      </c>
      <c r="E212" s="25" t="s">
        <v>261</v>
      </c>
      <c r="F212" s="33">
        <v>2021</v>
      </c>
      <c r="G212" s="33">
        <v>2022</v>
      </c>
      <c r="H212" s="33" t="s">
        <v>67</v>
      </c>
      <c r="I212" s="87">
        <v>4048</v>
      </c>
      <c r="J212" s="76"/>
      <c r="K212" s="76"/>
      <c r="L212" s="87">
        <f t="shared" si="9"/>
        <v>4048</v>
      </c>
      <c r="M212" s="34" t="s">
        <v>371</v>
      </c>
      <c r="N212" s="34" t="s">
        <v>451</v>
      </c>
      <c r="O212" s="28" t="s">
        <v>452</v>
      </c>
      <c r="P212" s="27" t="s">
        <v>453</v>
      </c>
      <c r="Q212" s="28" t="s">
        <v>454</v>
      </c>
      <c r="R212" s="27" t="s">
        <v>455</v>
      </c>
      <c r="S212" s="44" t="s">
        <v>268</v>
      </c>
    </row>
    <row r="213" spans="1:19" s="1" customFormat="1" ht="27.75" customHeight="1">
      <c r="A213" s="33"/>
      <c r="B213" s="34"/>
      <c r="C213" s="33"/>
      <c r="D213" s="34"/>
      <c r="E213" s="25"/>
      <c r="F213" s="33"/>
      <c r="G213" s="33"/>
      <c r="H213" s="33" t="s">
        <v>31</v>
      </c>
      <c r="I213" s="87">
        <v>3238</v>
      </c>
      <c r="J213" s="76"/>
      <c r="K213" s="76"/>
      <c r="L213" s="87">
        <f t="shared" si="9"/>
        <v>3238</v>
      </c>
      <c r="M213" s="34"/>
      <c r="N213" s="34"/>
      <c r="O213" s="28"/>
      <c r="P213" s="27"/>
      <c r="Q213" s="28"/>
      <c r="R213" s="27"/>
      <c r="S213" s="44"/>
    </row>
    <row r="214" spans="1:19" s="1" customFormat="1" ht="27.75" customHeight="1">
      <c r="A214" s="33"/>
      <c r="B214" s="34"/>
      <c r="C214" s="33"/>
      <c r="D214" s="34"/>
      <c r="E214" s="25"/>
      <c r="F214" s="33"/>
      <c r="G214" s="33"/>
      <c r="H214" s="33" t="s">
        <v>32</v>
      </c>
      <c r="I214" s="87">
        <v>810</v>
      </c>
      <c r="J214" s="68"/>
      <c r="K214" s="68"/>
      <c r="L214" s="87">
        <f t="shared" si="9"/>
        <v>810</v>
      </c>
      <c r="M214" s="34"/>
      <c r="N214" s="34"/>
      <c r="O214" s="28"/>
      <c r="P214" s="27"/>
      <c r="Q214" s="28"/>
      <c r="R214" s="27"/>
      <c r="S214" s="44"/>
    </row>
    <row r="215" spans="1:19" s="1" customFormat="1" ht="27.75" customHeight="1">
      <c r="A215" s="33">
        <v>15</v>
      </c>
      <c r="B215" s="34" t="s">
        <v>456</v>
      </c>
      <c r="C215" s="33" t="s">
        <v>134</v>
      </c>
      <c r="D215" s="34" t="s">
        <v>457</v>
      </c>
      <c r="E215" s="25" t="s">
        <v>261</v>
      </c>
      <c r="F215" s="33">
        <v>2021</v>
      </c>
      <c r="G215" s="33">
        <v>2022</v>
      </c>
      <c r="H215" s="33" t="s">
        <v>67</v>
      </c>
      <c r="I215" s="87">
        <v>1211</v>
      </c>
      <c r="J215" s="68"/>
      <c r="K215" s="68"/>
      <c r="L215" s="87">
        <f t="shared" si="9"/>
        <v>1211</v>
      </c>
      <c r="M215" s="34" t="s">
        <v>371</v>
      </c>
      <c r="N215" s="34" t="s">
        <v>458</v>
      </c>
      <c r="O215" s="34" t="s">
        <v>380</v>
      </c>
      <c r="P215" s="24" t="s">
        <v>381</v>
      </c>
      <c r="Q215" s="34" t="s">
        <v>363</v>
      </c>
      <c r="R215" s="24" t="s">
        <v>364</v>
      </c>
      <c r="S215" s="44" t="s">
        <v>268</v>
      </c>
    </row>
    <row r="216" spans="1:19" s="1" customFormat="1" ht="27.75" customHeight="1">
      <c r="A216" s="33"/>
      <c r="B216" s="34"/>
      <c r="C216" s="33"/>
      <c r="D216" s="34"/>
      <c r="E216" s="25"/>
      <c r="F216" s="33"/>
      <c r="G216" s="33"/>
      <c r="H216" s="33" t="s">
        <v>31</v>
      </c>
      <c r="I216" s="87">
        <v>969</v>
      </c>
      <c r="J216" s="68"/>
      <c r="K216" s="68"/>
      <c r="L216" s="87">
        <f t="shared" si="9"/>
        <v>969</v>
      </c>
      <c r="M216" s="34"/>
      <c r="N216" s="34"/>
      <c r="O216" s="34"/>
      <c r="P216" s="24"/>
      <c r="Q216" s="34"/>
      <c r="R216" s="24"/>
      <c r="S216" s="44"/>
    </row>
    <row r="217" spans="1:19" s="1" customFormat="1" ht="27.75" customHeight="1">
      <c r="A217" s="33"/>
      <c r="B217" s="34"/>
      <c r="C217" s="33"/>
      <c r="D217" s="34"/>
      <c r="E217" s="25"/>
      <c r="F217" s="33"/>
      <c r="G217" s="33"/>
      <c r="H217" s="33" t="s">
        <v>32</v>
      </c>
      <c r="I217" s="87">
        <f>I215-I216</f>
        <v>242</v>
      </c>
      <c r="J217" s="68"/>
      <c r="K217" s="68"/>
      <c r="L217" s="87">
        <f t="shared" si="9"/>
        <v>242</v>
      </c>
      <c r="M217" s="34"/>
      <c r="N217" s="34"/>
      <c r="O217" s="34"/>
      <c r="P217" s="24"/>
      <c r="Q217" s="34"/>
      <c r="R217" s="24"/>
      <c r="S217" s="44"/>
    </row>
    <row r="218" spans="1:19" s="1" customFormat="1" ht="27.75" customHeight="1">
      <c r="A218" s="33">
        <v>16</v>
      </c>
      <c r="B218" s="34" t="s">
        <v>459</v>
      </c>
      <c r="C218" s="33" t="s">
        <v>134</v>
      </c>
      <c r="D218" s="34" t="s">
        <v>460</v>
      </c>
      <c r="E218" s="25" t="s">
        <v>261</v>
      </c>
      <c r="F218" s="33">
        <v>2021</v>
      </c>
      <c r="G218" s="33">
        <v>2022</v>
      </c>
      <c r="H218" s="33" t="s">
        <v>67</v>
      </c>
      <c r="I218" s="87">
        <v>2239</v>
      </c>
      <c r="J218" s="68"/>
      <c r="K218" s="68"/>
      <c r="L218" s="87">
        <f t="shared" si="9"/>
        <v>2239</v>
      </c>
      <c r="M218" s="34" t="s">
        <v>371</v>
      </c>
      <c r="N218" s="34" t="s">
        <v>461</v>
      </c>
      <c r="O218" s="34" t="s">
        <v>462</v>
      </c>
      <c r="P218" s="24" t="s">
        <v>463</v>
      </c>
      <c r="Q218" s="34" t="s">
        <v>53</v>
      </c>
      <c r="R218" s="24" t="s">
        <v>54</v>
      </c>
      <c r="S218" s="90" t="s">
        <v>268</v>
      </c>
    </row>
    <row r="219" spans="1:19" s="1" customFormat="1" ht="27.75" customHeight="1">
      <c r="A219" s="33"/>
      <c r="B219" s="34"/>
      <c r="C219" s="33"/>
      <c r="D219" s="34"/>
      <c r="E219" s="25"/>
      <c r="F219" s="33"/>
      <c r="G219" s="33"/>
      <c r="H219" s="33" t="s">
        <v>31</v>
      </c>
      <c r="I219" s="43">
        <f>ROUND(I218*0.8,0)</f>
        <v>1791</v>
      </c>
      <c r="J219" s="91"/>
      <c r="K219" s="43"/>
      <c r="L219" s="43">
        <f>ROUND(L218*0.8,0)</f>
        <v>1791</v>
      </c>
      <c r="M219" s="34"/>
      <c r="N219" s="34"/>
      <c r="O219" s="34"/>
      <c r="P219" s="24"/>
      <c r="Q219" s="34"/>
      <c r="R219" s="24"/>
      <c r="S219" s="90"/>
    </row>
    <row r="220" spans="1:19" s="1" customFormat="1" ht="27.75" customHeight="1">
      <c r="A220" s="33"/>
      <c r="B220" s="34"/>
      <c r="C220" s="33"/>
      <c r="D220" s="34"/>
      <c r="E220" s="25"/>
      <c r="F220" s="33"/>
      <c r="G220" s="33"/>
      <c r="H220" s="33" t="s">
        <v>32</v>
      </c>
      <c r="I220" s="92">
        <f>I218-I219</f>
        <v>448</v>
      </c>
      <c r="J220" s="43"/>
      <c r="K220" s="43"/>
      <c r="L220" s="92">
        <f>L218-L219</f>
        <v>448</v>
      </c>
      <c r="M220" s="34"/>
      <c r="N220" s="34"/>
      <c r="O220" s="34"/>
      <c r="P220" s="24"/>
      <c r="Q220" s="34"/>
      <c r="R220" s="24"/>
      <c r="S220" s="90"/>
    </row>
    <row r="221" spans="1:19" s="1" customFormat="1" ht="27.75" customHeight="1">
      <c r="A221" s="33">
        <v>17</v>
      </c>
      <c r="B221" s="34" t="s">
        <v>464</v>
      </c>
      <c r="C221" s="33" t="s">
        <v>134</v>
      </c>
      <c r="D221" s="34" t="s">
        <v>465</v>
      </c>
      <c r="E221" s="25" t="s">
        <v>261</v>
      </c>
      <c r="F221" s="33">
        <v>2021</v>
      </c>
      <c r="G221" s="33">
        <v>2022</v>
      </c>
      <c r="H221" s="33" t="s">
        <v>67</v>
      </c>
      <c r="I221" s="87">
        <v>3643</v>
      </c>
      <c r="J221" s="68"/>
      <c r="K221" s="68"/>
      <c r="L221" s="87">
        <f t="shared" si="9"/>
        <v>3643</v>
      </c>
      <c r="M221" s="34" t="s">
        <v>371</v>
      </c>
      <c r="N221" s="34" t="s">
        <v>466</v>
      </c>
      <c r="O221" s="34" t="s">
        <v>467</v>
      </c>
      <c r="P221" s="24" t="s">
        <v>468</v>
      </c>
      <c r="Q221" s="34" t="s">
        <v>469</v>
      </c>
      <c r="R221" s="24" t="s">
        <v>470</v>
      </c>
      <c r="S221" s="44" t="s">
        <v>268</v>
      </c>
    </row>
    <row r="222" spans="1:19" s="1" customFormat="1" ht="27.75" customHeight="1">
      <c r="A222" s="33"/>
      <c r="B222" s="34"/>
      <c r="C222" s="33"/>
      <c r="D222" s="34"/>
      <c r="E222" s="25"/>
      <c r="F222" s="33"/>
      <c r="G222" s="33"/>
      <c r="H222" s="33" t="s">
        <v>31</v>
      </c>
      <c r="I222" s="87">
        <v>2914</v>
      </c>
      <c r="J222" s="68"/>
      <c r="K222" s="68"/>
      <c r="L222" s="87">
        <f t="shared" si="9"/>
        <v>2914</v>
      </c>
      <c r="M222" s="34"/>
      <c r="N222" s="34"/>
      <c r="O222" s="34"/>
      <c r="P222" s="24"/>
      <c r="Q222" s="34"/>
      <c r="R222" s="24"/>
      <c r="S222" s="44"/>
    </row>
    <row r="223" spans="1:19" s="1" customFormat="1" ht="27.75" customHeight="1">
      <c r="A223" s="33"/>
      <c r="B223" s="34"/>
      <c r="C223" s="33"/>
      <c r="D223" s="34"/>
      <c r="E223" s="25"/>
      <c r="F223" s="33"/>
      <c r="G223" s="33"/>
      <c r="H223" s="33" t="s">
        <v>32</v>
      </c>
      <c r="I223" s="87">
        <f>I221-I222</f>
        <v>729</v>
      </c>
      <c r="J223" s="68"/>
      <c r="K223" s="68"/>
      <c r="L223" s="87">
        <f t="shared" si="9"/>
        <v>729</v>
      </c>
      <c r="M223" s="34"/>
      <c r="N223" s="34"/>
      <c r="O223" s="34"/>
      <c r="P223" s="24"/>
      <c r="Q223" s="34"/>
      <c r="R223" s="24"/>
      <c r="S223" s="44"/>
    </row>
    <row r="224" spans="1:19" s="1" customFormat="1" ht="27.75" customHeight="1">
      <c r="A224" s="33">
        <v>18</v>
      </c>
      <c r="B224" s="34" t="s">
        <v>471</v>
      </c>
      <c r="C224" s="33" t="s">
        <v>134</v>
      </c>
      <c r="D224" s="34" t="s">
        <v>472</v>
      </c>
      <c r="E224" s="25" t="s">
        <v>261</v>
      </c>
      <c r="F224" s="33">
        <v>2021</v>
      </c>
      <c r="G224" s="33">
        <v>2022</v>
      </c>
      <c r="H224" s="33" t="s">
        <v>67</v>
      </c>
      <c r="I224" s="87">
        <v>2022</v>
      </c>
      <c r="J224" s="68"/>
      <c r="K224" s="68"/>
      <c r="L224" s="87">
        <f t="shared" si="9"/>
        <v>2022</v>
      </c>
      <c r="M224" s="34" t="s">
        <v>371</v>
      </c>
      <c r="N224" s="34" t="s">
        <v>473</v>
      </c>
      <c r="O224" s="34" t="s">
        <v>442</v>
      </c>
      <c r="P224" s="24" t="s">
        <v>443</v>
      </c>
      <c r="Q224" s="34" t="s">
        <v>295</v>
      </c>
      <c r="R224" s="24" t="s">
        <v>296</v>
      </c>
      <c r="S224" s="44" t="s">
        <v>268</v>
      </c>
    </row>
    <row r="225" spans="1:19" s="1" customFormat="1" ht="27.75" customHeight="1">
      <c r="A225" s="33"/>
      <c r="B225" s="34"/>
      <c r="C225" s="33"/>
      <c r="D225" s="34"/>
      <c r="E225" s="25"/>
      <c r="F225" s="33"/>
      <c r="G225" s="33"/>
      <c r="H225" s="33" t="s">
        <v>31</v>
      </c>
      <c r="I225" s="87">
        <v>1618</v>
      </c>
      <c r="J225" s="68"/>
      <c r="K225" s="68"/>
      <c r="L225" s="87">
        <f t="shared" si="9"/>
        <v>1618</v>
      </c>
      <c r="M225" s="34"/>
      <c r="N225" s="34"/>
      <c r="O225" s="34"/>
      <c r="P225" s="24"/>
      <c r="Q225" s="34"/>
      <c r="R225" s="24"/>
      <c r="S225" s="44"/>
    </row>
    <row r="226" spans="1:19" s="1" customFormat="1" ht="27.75" customHeight="1">
      <c r="A226" s="33"/>
      <c r="B226" s="34"/>
      <c r="C226" s="33"/>
      <c r="D226" s="34"/>
      <c r="E226" s="25"/>
      <c r="F226" s="33"/>
      <c r="G226" s="33"/>
      <c r="H226" s="33" t="s">
        <v>32</v>
      </c>
      <c r="I226" s="87">
        <f>I224-I225</f>
        <v>404</v>
      </c>
      <c r="J226" s="68"/>
      <c r="K226" s="68"/>
      <c r="L226" s="87">
        <f t="shared" si="9"/>
        <v>404</v>
      </c>
      <c r="M226" s="34"/>
      <c r="N226" s="34"/>
      <c r="O226" s="34"/>
      <c r="P226" s="24"/>
      <c r="Q226" s="34"/>
      <c r="R226" s="24"/>
      <c r="S226" s="44"/>
    </row>
    <row r="227" spans="1:19" s="1" customFormat="1" ht="27.75" customHeight="1">
      <c r="A227" s="33">
        <v>19</v>
      </c>
      <c r="B227" s="34" t="s">
        <v>474</v>
      </c>
      <c r="C227" s="33" t="s">
        <v>134</v>
      </c>
      <c r="D227" s="34" t="s">
        <v>475</v>
      </c>
      <c r="E227" s="25" t="s">
        <v>261</v>
      </c>
      <c r="F227" s="33">
        <v>2021</v>
      </c>
      <c r="G227" s="33">
        <v>2022</v>
      </c>
      <c r="H227" s="33" t="s">
        <v>67</v>
      </c>
      <c r="I227" s="87">
        <f>I228+I229</f>
        <v>3109</v>
      </c>
      <c r="J227" s="68"/>
      <c r="K227" s="68"/>
      <c r="L227" s="87">
        <f t="shared" si="9"/>
        <v>3109</v>
      </c>
      <c r="M227" s="34" t="s">
        <v>371</v>
      </c>
      <c r="N227" s="34" t="s">
        <v>476</v>
      </c>
      <c r="O227" s="34" t="s">
        <v>477</v>
      </c>
      <c r="P227" s="24" t="s">
        <v>478</v>
      </c>
      <c r="Q227" s="34" t="s">
        <v>317</v>
      </c>
      <c r="R227" s="24" t="s">
        <v>318</v>
      </c>
      <c r="S227" s="25"/>
    </row>
    <row r="228" spans="1:19" s="1" customFormat="1" ht="27.75" customHeight="1">
      <c r="A228" s="33"/>
      <c r="B228" s="34"/>
      <c r="C228" s="33"/>
      <c r="D228" s="34"/>
      <c r="E228" s="25"/>
      <c r="F228" s="33"/>
      <c r="G228" s="33"/>
      <c r="H228" s="33" t="s">
        <v>31</v>
      </c>
      <c r="I228" s="87">
        <v>1865</v>
      </c>
      <c r="J228" s="68"/>
      <c r="K228" s="68"/>
      <c r="L228" s="87">
        <f t="shared" si="9"/>
        <v>1865</v>
      </c>
      <c r="M228" s="34"/>
      <c r="N228" s="34"/>
      <c r="O228" s="34"/>
      <c r="P228" s="24"/>
      <c r="Q228" s="34"/>
      <c r="R228" s="24"/>
      <c r="S228" s="25"/>
    </row>
    <row r="229" spans="1:19" s="1" customFormat="1" ht="27.75" customHeight="1">
      <c r="A229" s="33"/>
      <c r="B229" s="34"/>
      <c r="C229" s="33"/>
      <c r="D229" s="34"/>
      <c r="E229" s="25"/>
      <c r="F229" s="33"/>
      <c r="G229" s="33"/>
      <c r="H229" s="33" t="s">
        <v>32</v>
      </c>
      <c r="I229" s="87">
        <v>1244</v>
      </c>
      <c r="J229" s="68"/>
      <c r="K229" s="68"/>
      <c r="L229" s="87">
        <f t="shared" si="9"/>
        <v>1244</v>
      </c>
      <c r="M229" s="34"/>
      <c r="N229" s="34"/>
      <c r="O229" s="34"/>
      <c r="P229" s="24"/>
      <c r="Q229" s="34"/>
      <c r="R229" s="24"/>
      <c r="S229" s="25"/>
    </row>
    <row r="230" spans="1:19" s="1" customFormat="1" ht="27.75" customHeight="1">
      <c r="A230" s="33">
        <v>20</v>
      </c>
      <c r="B230" s="34" t="s">
        <v>479</v>
      </c>
      <c r="C230" s="33" t="s">
        <v>134</v>
      </c>
      <c r="D230" s="34" t="s">
        <v>480</v>
      </c>
      <c r="E230" s="25" t="s">
        <v>261</v>
      </c>
      <c r="F230" s="33">
        <v>2021</v>
      </c>
      <c r="G230" s="33">
        <v>2022</v>
      </c>
      <c r="H230" s="33" t="s">
        <v>67</v>
      </c>
      <c r="I230" s="87">
        <f>I231+I232</f>
        <v>4410</v>
      </c>
      <c r="J230" s="68"/>
      <c r="K230" s="68"/>
      <c r="L230" s="87">
        <f t="shared" si="9"/>
        <v>4410</v>
      </c>
      <c r="M230" s="34" t="s">
        <v>371</v>
      </c>
      <c r="N230" s="34" t="s">
        <v>481</v>
      </c>
      <c r="O230" s="34" t="s">
        <v>482</v>
      </c>
      <c r="P230" s="24" t="s">
        <v>483</v>
      </c>
      <c r="Q230" s="34" t="s">
        <v>484</v>
      </c>
      <c r="R230" s="24" t="s">
        <v>485</v>
      </c>
      <c r="S230" s="25"/>
    </row>
    <row r="231" spans="1:19" s="1" customFormat="1" ht="27.75" customHeight="1">
      <c r="A231" s="33"/>
      <c r="B231" s="34"/>
      <c r="C231" s="33"/>
      <c r="D231" s="34"/>
      <c r="E231" s="25"/>
      <c r="F231" s="33"/>
      <c r="G231" s="33"/>
      <c r="H231" s="33" t="s">
        <v>31</v>
      </c>
      <c r="I231" s="87">
        <v>2646</v>
      </c>
      <c r="J231" s="68"/>
      <c r="K231" s="68"/>
      <c r="L231" s="87">
        <f t="shared" si="9"/>
        <v>2646</v>
      </c>
      <c r="M231" s="34"/>
      <c r="N231" s="34"/>
      <c r="O231" s="34"/>
      <c r="P231" s="24"/>
      <c r="Q231" s="34"/>
      <c r="R231" s="24"/>
      <c r="S231" s="25"/>
    </row>
    <row r="232" spans="1:19" s="1" customFormat="1" ht="27.75" customHeight="1">
      <c r="A232" s="33"/>
      <c r="B232" s="34"/>
      <c r="C232" s="33"/>
      <c r="D232" s="34"/>
      <c r="E232" s="25"/>
      <c r="F232" s="33"/>
      <c r="G232" s="33"/>
      <c r="H232" s="33" t="s">
        <v>32</v>
      </c>
      <c r="I232" s="87">
        <v>1764</v>
      </c>
      <c r="J232" s="68"/>
      <c r="K232" s="68"/>
      <c r="L232" s="87">
        <f t="shared" si="9"/>
        <v>1764</v>
      </c>
      <c r="M232" s="34"/>
      <c r="N232" s="34"/>
      <c r="O232" s="34"/>
      <c r="P232" s="24"/>
      <c r="Q232" s="34"/>
      <c r="R232" s="24"/>
      <c r="S232" s="25"/>
    </row>
    <row r="233" spans="1:19" s="1" customFormat="1" ht="27.75" customHeight="1">
      <c r="A233" s="33">
        <v>21</v>
      </c>
      <c r="B233" s="34" t="s">
        <v>486</v>
      </c>
      <c r="C233" s="33" t="s">
        <v>134</v>
      </c>
      <c r="D233" s="34" t="s">
        <v>487</v>
      </c>
      <c r="E233" s="25" t="s">
        <v>261</v>
      </c>
      <c r="F233" s="33">
        <v>2021</v>
      </c>
      <c r="G233" s="33">
        <v>2022</v>
      </c>
      <c r="H233" s="33" t="s">
        <v>67</v>
      </c>
      <c r="I233" s="87">
        <f>I234+I235</f>
        <v>838</v>
      </c>
      <c r="J233" s="68"/>
      <c r="K233" s="68"/>
      <c r="L233" s="87">
        <f t="shared" si="9"/>
        <v>838</v>
      </c>
      <c r="M233" s="34" t="s">
        <v>371</v>
      </c>
      <c r="N233" s="34" t="s">
        <v>488</v>
      </c>
      <c r="O233" s="34" t="s">
        <v>489</v>
      </c>
      <c r="P233" s="24" t="s">
        <v>490</v>
      </c>
      <c r="Q233" s="34" t="s">
        <v>491</v>
      </c>
      <c r="R233" s="24" t="s">
        <v>492</v>
      </c>
      <c r="S233" s="25"/>
    </row>
    <row r="234" spans="1:19" s="1" customFormat="1" ht="27.75" customHeight="1">
      <c r="A234" s="33"/>
      <c r="B234" s="34"/>
      <c r="C234" s="33"/>
      <c r="D234" s="34"/>
      <c r="E234" s="25"/>
      <c r="F234" s="33"/>
      <c r="G234" s="33"/>
      <c r="H234" s="33" t="s">
        <v>31</v>
      </c>
      <c r="I234" s="87">
        <v>503</v>
      </c>
      <c r="J234" s="68"/>
      <c r="K234" s="68"/>
      <c r="L234" s="87">
        <f t="shared" si="9"/>
        <v>503</v>
      </c>
      <c r="M234" s="34"/>
      <c r="N234" s="34"/>
      <c r="O234" s="34"/>
      <c r="P234" s="24"/>
      <c r="Q234" s="34"/>
      <c r="R234" s="24"/>
      <c r="S234" s="25"/>
    </row>
    <row r="235" spans="1:19" s="1" customFormat="1" ht="27.75" customHeight="1">
      <c r="A235" s="33"/>
      <c r="B235" s="34"/>
      <c r="C235" s="33"/>
      <c r="D235" s="34"/>
      <c r="E235" s="25"/>
      <c r="F235" s="33"/>
      <c r="G235" s="33"/>
      <c r="H235" s="33" t="s">
        <v>32</v>
      </c>
      <c r="I235" s="87">
        <v>335</v>
      </c>
      <c r="J235" s="68"/>
      <c r="K235" s="68"/>
      <c r="L235" s="87">
        <f t="shared" si="9"/>
        <v>335</v>
      </c>
      <c r="M235" s="34"/>
      <c r="N235" s="34"/>
      <c r="O235" s="34"/>
      <c r="P235" s="24"/>
      <c r="Q235" s="34"/>
      <c r="R235" s="24"/>
      <c r="S235" s="25"/>
    </row>
    <row r="236" spans="1:20" s="1" customFormat="1" ht="27.75" customHeight="1">
      <c r="A236" s="33">
        <v>22</v>
      </c>
      <c r="B236" s="34" t="s">
        <v>493</v>
      </c>
      <c r="C236" s="33" t="s">
        <v>134</v>
      </c>
      <c r="D236" s="34" t="s">
        <v>494</v>
      </c>
      <c r="E236" s="25" t="s">
        <v>261</v>
      </c>
      <c r="F236" s="33">
        <v>2021</v>
      </c>
      <c r="G236" s="33">
        <v>2022</v>
      </c>
      <c r="H236" s="33" t="s">
        <v>67</v>
      </c>
      <c r="I236" s="87">
        <v>4953</v>
      </c>
      <c r="J236" s="76"/>
      <c r="K236" s="87">
        <v>4953</v>
      </c>
      <c r="L236" s="87">
        <f t="shared" si="9"/>
        <v>4953</v>
      </c>
      <c r="M236" s="34" t="s">
        <v>371</v>
      </c>
      <c r="N236" s="34" t="s">
        <v>495</v>
      </c>
      <c r="O236" s="34" t="s">
        <v>496</v>
      </c>
      <c r="P236" s="24" t="s">
        <v>497</v>
      </c>
      <c r="Q236" s="34" t="s">
        <v>498</v>
      </c>
      <c r="R236" s="24" t="s">
        <v>499</v>
      </c>
      <c r="S236" s="25"/>
      <c r="T236" s="1" t="s">
        <v>500</v>
      </c>
    </row>
    <row r="237" spans="1:19" s="1" customFormat="1" ht="27.75" customHeight="1">
      <c r="A237" s="33"/>
      <c r="B237" s="34"/>
      <c r="C237" s="33"/>
      <c r="D237" s="34"/>
      <c r="E237" s="25"/>
      <c r="F237" s="33"/>
      <c r="G237" s="33"/>
      <c r="H237" s="33" t="s">
        <v>31</v>
      </c>
      <c r="I237" s="87">
        <v>2972</v>
      </c>
      <c r="J237" s="76"/>
      <c r="K237" s="87"/>
      <c r="L237" s="87">
        <f aca="true" t="shared" si="10" ref="L237:L256">I237-J237</f>
        <v>2972</v>
      </c>
      <c r="M237" s="34"/>
      <c r="N237" s="34"/>
      <c r="O237" s="34"/>
      <c r="P237" s="24"/>
      <c r="Q237" s="34"/>
      <c r="R237" s="24"/>
      <c r="S237" s="25"/>
    </row>
    <row r="238" spans="1:19" s="1" customFormat="1" ht="27.75" customHeight="1">
      <c r="A238" s="33"/>
      <c r="B238" s="34"/>
      <c r="C238" s="33"/>
      <c r="D238" s="34"/>
      <c r="E238" s="25"/>
      <c r="F238" s="33"/>
      <c r="G238" s="33"/>
      <c r="H238" s="33" t="s">
        <v>32</v>
      </c>
      <c r="I238" s="87">
        <v>1981</v>
      </c>
      <c r="J238" s="68"/>
      <c r="K238" s="87">
        <v>4953</v>
      </c>
      <c r="L238" s="87">
        <f t="shared" si="10"/>
        <v>1981</v>
      </c>
      <c r="M238" s="34"/>
      <c r="N238" s="34"/>
      <c r="O238" s="34"/>
      <c r="P238" s="24"/>
      <c r="Q238" s="34"/>
      <c r="R238" s="24"/>
      <c r="S238" s="25"/>
    </row>
    <row r="239" spans="1:20" s="1" customFormat="1" ht="27.75" customHeight="1">
      <c r="A239" s="33">
        <v>23</v>
      </c>
      <c r="B239" s="34" t="s">
        <v>501</v>
      </c>
      <c r="C239" s="33" t="s">
        <v>134</v>
      </c>
      <c r="D239" s="34" t="s">
        <v>502</v>
      </c>
      <c r="E239" s="25" t="s">
        <v>261</v>
      </c>
      <c r="F239" s="33">
        <v>2021</v>
      </c>
      <c r="G239" s="33">
        <v>2022</v>
      </c>
      <c r="H239" s="33" t="s">
        <v>67</v>
      </c>
      <c r="I239" s="87">
        <v>4552</v>
      </c>
      <c r="J239" s="76"/>
      <c r="K239" s="87">
        <v>4552</v>
      </c>
      <c r="L239" s="87">
        <f t="shared" si="10"/>
        <v>4552</v>
      </c>
      <c r="M239" s="34" t="s">
        <v>371</v>
      </c>
      <c r="N239" s="34" t="s">
        <v>503</v>
      </c>
      <c r="O239" s="34" t="s">
        <v>496</v>
      </c>
      <c r="P239" s="24" t="s">
        <v>497</v>
      </c>
      <c r="Q239" s="34" t="s">
        <v>498</v>
      </c>
      <c r="R239" s="24" t="s">
        <v>499</v>
      </c>
      <c r="S239" s="25"/>
      <c r="T239" s="1" t="s">
        <v>500</v>
      </c>
    </row>
    <row r="240" spans="1:19" s="1" customFormat="1" ht="27.75" customHeight="1">
      <c r="A240" s="33"/>
      <c r="B240" s="34"/>
      <c r="C240" s="33"/>
      <c r="D240" s="34"/>
      <c r="E240" s="25"/>
      <c r="F240" s="33"/>
      <c r="G240" s="33"/>
      <c r="H240" s="33" t="s">
        <v>31</v>
      </c>
      <c r="I240" s="87">
        <v>2731</v>
      </c>
      <c r="J240" s="76"/>
      <c r="K240" s="76"/>
      <c r="L240" s="87">
        <f t="shared" si="10"/>
        <v>2731</v>
      </c>
      <c r="M240" s="34"/>
      <c r="N240" s="34"/>
      <c r="O240" s="34"/>
      <c r="P240" s="24"/>
      <c r="Q240" s="34"/>
      <c r="R240" s="24"/>
      <c r="S240" s="25"/>
    </row>
    <row r="241" spans="1:19" s="1" customFormat="1" ht="27.75" customHeight="1">
      <c r="A241" s="33"/>
      <c r="B241" s="34"/>
      <c r="C241" s="33"/>
      <c r="D241" s="34"/>
      <c r="E241" s="25"/>
      <c r="F241" s="33"/>
      <c r="G241" s="33"/>
      <c r="H241" s="33" t="s">
        <v>32</v>
      </c>
      <c r="I241" s="87">
        <v>1821</v>
      </c>
      <c r="J241" s="68"/>
      <c r="K241" s="87">
        <v>4552</v>
      </c>
      <c r="L241" s="87">
        <f t="shared" si="10"/>
        <v>1821</v>
      </c>
      <c r="M241" s="34"/>
      <c r="N241" s="34"/>
      <c r="O241" s="34"/>
      <c r="P241" s="24"/>
      <c r="Q241" s="34"/>
      <c r="R241" s="24"/>
      <c r="S241" s="25"/>
    </row>
    <row r="242" spans="1:19" s="1" customFormat="1" ht="27.75" customHeight="1">
      <c r="A242" s="33">
        <v>24</v>
      </c>
      <c r="B242" s="34" t="s">
        <v>504</v>
      </c>
      <c r="C242" s="33" t="s">
        <v>134</v>
      </c>
      <c r="D242" s="34" t="s">
        <v>505</v>
      </c>
      <c r="E242" s="25" t="s">
        <v>261</v>
      </c>
      <c r="F242" s="33">
        <v>2021</v>
      </c>
      <c r="G242" s="33">
        <v>2022</v>
      </c>
      <c r="H242" s="33" t="s">
        <v>67</v>
      </c>
      <c r="I242" s="87">
        <v>1664</v>
      </c>
      <c r="J242" s="68"/>
      <c r="K242" s="68"/>
      <c r="L242" s="87">
        <f t="shared" si="10"/>
        <v>1664</v>
      </c>
      <c r="M242" s="34" t="s">
        <v>371</v>
      </c>
      <c r="N242" s="34" t="s">
        <v>506</v>
      </c>
      <c r="O242" s="34" t="s">
        <v>507</v>
      </c>
      <c r="P242" s="24" t="s">
        <v>508</v>
      </c>
      <c r="Q242" s="34" t="s">
        <v>509</v>
      </c>
      <c r="R242" s="24" t="s">
        <v>510</v>
      </c>
      <c r="S242" s="25"/>
    </row>
    <row r="243" spans="1:19" s="1" customFormat="1" ht="27.75" customHeight="1">
      <c r="A243" s="33"/>
      <c r="B243" s="34"/>
      <c r="C243" s="33"/>
      <c r="D243" s="34"/>
      <c r="E243" s="25"/>
      <c r="F243" s="33"/>
      <c r="G243" s="33"/>
      <c r="H243" s="33" t="s">
        <v>31</v>
      </c>
      <c r="I243" s="87">
        <v>998</v>
      </c>
      <c r="J243" s="68"/>
      <c r="K243" s="68"/>
      <c r="L243" s="87">
        <f t="shared" si="10"/>
        <v>998</v>
      </c>
      <c r="M243" s="34"/>
      <c r="N243" s="34"/>
      <c r="O243" s="34"/>
      <c r="P243" s="24"/>
      <c r="Q243" s="34"/>
      <c r="R243" s="24"/>
      <c r="S243" s="25"/>
    </row>
    <row r="244" spans="1:19" s="1" customFormat="1" ht="27.75" customHeight="1">
      <c r="A244" s="33"/>
      <c r="B244" s="34"/>
      <c r="C244" s="33"/>
      <c r="D244" s="34"/>
      <c r="E244" s="25"/>
      <c r="F244" s="33"/>
      <c r="G244" s="33"/>
      <c r="H244" s="33" t="s">
        <v>32</v>
      </c>
      <c r="I244" s="87">
        <f>I242-I243</f>
        <v>666</v>
      </c>
      <c r="J244" s="68"/>
      <c r="K244" s="68"/>
      <c r="L244" s="87">
        <f t="shared" si="10"/>
        <v>666</v>
      </c>
      <c r="M244" s="34"/>
      <c r="N244" s="34"/>
      <c r="O244" s="34"/>
      <c r="P244" s="24"/>
      <c r="Q244" s="34"/>
      <c r="R244" s="24"/>
      <c r="S244" s="25"/>
    </row>
    <row r="245" spans="1:19" s="1" customFormat="1" ht="27.75" customHeight="1">
      <c r="A245" s="33">
        <v>25</v>
      </c>
      <c r="B245" s="34" t="s">
        <v>511</v>
      </c>
      <c r="C245" s="33" t="s">
        <v>134</v>
      </c>
      <c r="D245" s="34" t="s">
        <v>512</v>
      </c>
      <c r="E245" s="25" t="s">
        <v>261</v>
      </c>
      <c r="F245" s="33">
        <v>2021</v>
      </c>
      <c r="G245" s="33">
        <v>2022</v>
      </c>
      <c r="H245" s="33" t="s">
        <v>67</v>
      </c>
      <c r="I245" s="87">
        <v>3169</v>
      </c>
      <c r="J245" s="68"/>
      <c r="K245" s="68"/>
      <c r="L245" s="87">
        <f t="shared" si="10"/>
        <v>3169</v>
      </c>
      <c r="M245" s="34" t="s">
        <v>371</v>
      </c>
      <c r="N245" s="34" t="s">
        <v>513</v>
      </c>
      <c r="O245" s="34" t="s">
        <v>514</v>
      </c>
      <c r="P245" s="24" t="s">
        <v>515</v>
      </c>
      <c r="Q245" s="34" t="s">
        <v>516</v>
      </c>
      <c r="R245" s="24" t="s">
        <v>517</v>
      </c>
      <c r="S245" s="25"/>
    </row>
    <row r="246" spans="1:19" s="1" customFormat="1" ht="27.75" customHeight="1">
      <c r="A246" s="33"/>
      <c r="B246" s="34"/>
      <c r="C246" s="33"/>
      <c r="D246" s="34"/>
      <c r="E246" s="25"/>
      <c r="F246" s="33"/>
      <c r="G246" s="33"/>
      <c r="H246" s="33" t="s">
        <v>31</v>
      </c>
      <c r="I246" s="87">
        <v>1901</v>
      </c>
      <c r="J246" s="68"/>
      <c r="K246" s="68"/>
      <c r="L246" s="87">
        <f t="shared" si="10"/>
        <v>1901</v>
      </c>
      <c r="M246" s="34"/>
      <c r="N246" s="34"/>
      <c r="O246" s="34"/>
      <c r="P246" s="24"/>
      <c r="Q246" s="34"/>
      <c r="R246" s="24"/>
      <c r="S246" s="25"/>
    </row>
    <row r="247" spans="1:19" s="1" customFormat="1" ht="27.75" customHeight="1">
      <c r="A247" s="33"/>
      <c r="B247" s="34"/>
      <c r="C247" s="33"/>
      <c r="D247" s="34"/>
      <c r="E247" s="25"/>
      <c r="F247" s="33"/>
      <c r="G247" s="33"/>
      <c r="H247" s="33" t="s">
        <v>32</v>
      </c>
      <c r="I247" s="87">
        <f>I245-I246</f>
        <v>1268</v>
      </c>
      <c r="J247" s="68"/>
      <c r="K247" s="68"/>
      <c r="L247" s="87">
        <f t="shared" si="10"/>
        <v>1268</v>
      </c>
      <c r="M247" s="34"/>
      <c r="N247" s="34"/>
      <c r="O247" s="34"/>
      <c r="P247" s="24"/>
      <c r="Q247" s="34"/>
      <c r="R247" s="24"/>
      <c r="S247" s="25"/>
    </row>
    <row r="248" spans="1:19" s="1" customFormat="1" ht="27.75" customHeight="1">
      <c r="A248" s="33">
        <v>26</v>
      </c>
      <c r="B248" s="34" t="s">
        <v>518</v>
      </c>
      <c r="C248" s="33" t="s">
        <v>134</v>
      </c>
      <c r="D248" s="34" t="s">
        <v>519</v>
      </c>
      <c r="E248" s="25" t="s">
        <v>261</v>
      </c>
      <c r="F248" s="33">
        <v>2021</v>
      </c>
      <c r="G248" s="33">
        <v>2022</v>
      </c>
      <c r="H248" s="33" t="s">
        <v>67</v>
      </c>
      <c r="I248" s="87">
        <v>2035</v>
      </c>
      <c r="J248" s="68"/>
      <c r="K248" s="68"/>
      <c r="L248" s="87">
        <f t="shared" si="10"/>
        <v>2035</v>
      </c>
      <c r="M248" s="34" t="s">
        <v>371</v>
      </c>
      <c r="N248" s="34" t="s">
        <v>520</v>
      </c>
      <c r="O248" s="34" t="s">
        <v>521</v>
      </c>
      <c r="P248" s="24" t="s">
        <v>522</v>
      </c>
      <c r="Q248" s="34" t="s">
        <v>523</v>
      </c>
      <c r="R248" s="24" t="s">
        <v>524</v>
      </c>
      <c r="S248" s="25"/>
    </row>
    <row r="249" spans="1:19" s="1" customFormat="1" ht="27.75" customHeight="1">
      <c r="A249" s="33"/>
      <c r="B249" s="34"/>
      <c r="C249" s="33"/>
      <c r="D249" s="34"/>
      <c r="E249" s="25"/>
      <c r="F249" s="33"/>
      <c r="G249" s="33"/>
      <c r="H249" s="33" t="s">
        <v>31</v>
      </c>
      <c r="I249" s="87">
        <f>I248*0.6</f>
        <v>1221</v>
      </c>
      <c r="J249" s="68"/>
      <c r="K249" s="68"/>
      <c r="L249" s="87">
        <f t="shared" si="10"/>
        <v>1221</v>
      </c>
      <c r="M249" s="34"/>
      <c r="N249" s="34"/>
      <c r="O249" s="34"/>
      <c r="P249" s="24"/>
      <c r="Q249" s="34"/>
      <c r="R249" s="24"/>
      <c r="S249" s="25"/>
    </row>
    <row r="250" spans="1:19" s="1" customFormat="1" ht="27.75" customHeight="1">
      <c r="A250" s="33"/>
      <c r="B250" s="34"/>
      <c r="C250" s="33"/>
      <c r="D250" s="34"/>
      <c r="E250" s="25"/>
      <c r="F250" s="33"/>
      <c r="G250" s="33"/>
      <c r="H250" s="33" t="s">
        <v>32</v>
      </c>
      <c r="I250" s="87">
        <f>I248*0.4</f>
        <v>814</v>
      </c>
      <c r="J250" s="68"/>
      <c r="K250" s="68"/>
      <c r="L250" s="87">
        <f t="shared" si="10"/>
        <v>814</v>
      </c>
      <c r="M250" s="34"/>
      <c r="N250" s="34"/>
      <c r="O250" s="34"/>
      <c r="P250" s="24"/>
      <c r="Q250" s="34"/>
      <c r="R250" s="24"/>
      <c r="S250" s="25"/>
    </row>
    <row r="251" spans="1:19" s="1" customFormat="1" ht="27.75" customHeight="1">
      <c r="A251" s="33">
        <v>27</v>
      </c>
      <c r="B251" s="34" t="s">
        <v>525</v>
      </c>
      <c r="C251" s="33" t="s">
        <v>134</v>
      </c>
      <c r="D251" s="34" t="s">
        <v>526</v>
      </c>
      <c r="E251" s="25" t="s">
        <v>261</v>
      </c>
      <c r="F251" s="33">
        <v>2021</v>
      </c>
      <c r="G251" s="33">
        <v>2022</v>
      </c>
      <c r="H251" s="33" t="s">
        <v>67</v>
      </c>
      <c r="I251" s="87">
        <v>1628</v>
      </c>
      <c r="J251" s="68"/>
      <c r="K251" s="68"/>
      <c r="L251" s="87">
        <f t="shared" si="10"/>
        <v>1628</v>
      </c>
      <c r="M251" s="34" t="s">
        <v>371</v>
      </c>
      <c r="N251" s="34" t="s">
        <v>527</v>
      </c>
      <c r="O251" s="34" t="s">
        <v>521</v>
      </c>
      <c r="P251" s="24" t="s">
        <v>522</v>
      </c>
      <c r="Q251" s="34" t="s">
        <v>523</v>
      </c>
      <c r="R251" s="24" t="s">
        <v>524</v>
      </c>
      <c r="S251" s="25"/>
    </row>
    <row r="252" spans="1:19" s="1" customFormat="1" ht="27.75" customHeight="1">
      <c r="A252" s="33"/>
      <c r="B252" s="34"/>
      <c r="C252" s="33"/>
      <c r="D252" s="34"/>
      <c r="E252" s="25"/>
      <c r="F252" s="33"/>
      <c r="G252" s="33"/>
      <c r="H252" s="33" t="s">
        <v>31</v>
      </c>
      <c r="I252" s="87">
        <v>977</v>
      </c>
      <c r="J252" s="68"/>
      <c r="K252" s="68"/>
      <c r="L252" s="87">
        <f t="shared" si="10"/>
        <v>977</v>
      </c>
      <c r="M252" s="34"/>
      <c r="N252" s="34"/>
      <c r="O252" s="34"/>
      <c r="P252" s="24"/>
      <c r="Q252" s="34"/>
      <c r="R252" s="24"/>
      <c r="S252" s="25"/>
    </row>
    <row r="253" spans="1:19" s="1" customFormat="1" ht="27.75" customHeight="1">
      <c r="A253" s="33"/>
      <c r="B253" s="34"/>
      <c r="C253" s="33"/>
      <c r="D253" s="34"/>
      <c r="E253" s="25"/>
      <c r="F253" s="33"/>
      <c r="G253" s="33"/>
      <c r="H253" s="33" t="s">
        <v>32</v>
      </c>
      <c r="I253" s="87">
        <f>I251-I252</f>
        <v>651</v>
      </c>
      <c r="J253" s="68"/>
      <c r="K253" s="68"/>
      <c r="L253" s="87">
        <f t="shared" si="10"/>
        <v>651</v>
      </c>
      <c r="M253" s="34"/>
      <c r="N253" s="34"/>
      <c r="O253" s="34"/>
      <c r="P253" s="24"/>
      <c r="Q253" s="34"/>
      <c r="R253" s="24"/>
      <c r="S253" s="25"/>
    </row>
    <row r="254" spans="1:19" s="1" customFormat="1" ht="27.75" customHeight="1">
      <c r="A254" s="33">
        <v>28</v>
      </c>
      <c r="B254" s="34" t="s">
        <v>528</v>
      </c>
      <c r="C254" s="33" t="s">
        <v>134</v>
      </c>
      <c r="D254" s="34" t="s">
        <v>529</v>
      </c>
      <c r="E254" s="25" t="s">
        <v>261</v>
      </c>
      <c r="F254" s="33">
        <v>2021</v>
      </c>
      <c r="G254" s="33">
        <v>2022</v>
      </c>
      <c r="H254" s="33" t="s">
        <v>67</v>
      </c>
      <c r="I254" s="87">
        <v>1169</v>
      </c>
      <c r="J254" s="68"/>
      <c r="K254" s="68"/>
      <c r="L254" s="87">
        <f t="shared" si="10"/>
        <v>1169</v>
      </c>
      <c r="M254" s="34" t="s">
        <v>371</v>
      </c>
      <c r="N254" s="34" t="s">
        <v>530</v>
      </c>
      <c r="O254" s="34" t="s">
        <v>531</v>
      </c>
      <c r="P254" s="24" t="s">
        <v>532</v>
      </c>
      <c r="Q254" s="34" t="s">
        <v>323</v>
      </c>
      <c r="R254" s="24" t="s">
        <v>324</v>
      </c>
      <c r="S254" s="44" t="s">
        <v>268</v>
      </c>
    </row>
    <row r="255" spans="1:19" s="1" customFormat="1" ht="27.75" customHeight="1">
      <c r="A255" s="33"/>
      <c r="B255" s="34"/>
      <c r="C255" s="33"/>
      <c r="D255" s="34"/>
      <c r="E255" s="25"/>
      <c r="F255" s="33"/>
      <c r="G255" s="33"/>
      <c r="H255" s="33" t="s">
        <v>31</v>
      </c>
      <c r="I255" s="87">
        <v>935</v>
      </c>
      <c r="J255" s="68"/>
      <c r="K255" s="68"/>
      <c r="L255" s="87">
        <f t="shared" si="10"/>
        <v>935</v>
      </c>
      <c r="M255" s="34"/>
      <c r="N255" s="34"/>
      <c r="O255" s="34"/>
      <c r="P255" s="24"/>
      <c r="Q255" s="34"/>
      <c r="R255" s="24"/>
      <c r="S255" s="44"/>
    </row>
    <row r="256" spans="1:19" s="1" customFormat="1" ht="27.75" customHeight="1">
      <c r="A256" s="33"/>
      <c r="B256" s="34"/>
      <c r="C256" s="33"/>
      <c r="D256" s="34"/>
      <c r="E256" s="25"/>
      <c r="F256" s="33"/>
      <c r="G256" s="33"/>
      <c r="H256" s="33" t="s">
        <v>32</v>
      </c>
      <c r="I256" s="87">
        <f>I254-I255</f>
        <v>234</v>
      </c>
      <c r="J256" s="68"/>
      <c r="K256" s="68"/>
      <c r="L256" s="87">
        <f t="shared" si="10"/>
        <v>234</v>
      </c>
      <c r="M256" s="34"/>
      <c r="N256" s="34"/>
      <c r="O256" s="34"/>
      <c r="P256" s="24"/>
      <c r="Q256" s="34"/>
      <c r="R256" s="24"/>
      <c r="S256" s="44"/>
    </row>
    <row r="257" spans="1:19" s="1" customFormat="1" ht="27.75" customHeight="1">
      <c r="A257" s="33">
        <v>29</v>
      </c>
      <c r="B257" s="34" t="s">
        <v>533</v>
      </c>
      <c r="C257" s="33" t="s">
        <v>134</v>
      </c>
      <c r="D257" s="34" t="s">
        <v>534</v>
      </c>
      <c r="E257" s="25" t="s">
        <v>261</v>
      </c>
      <c r="F257" s="33">
        <v>2021</v>
      </c>
      <c r="G257" s="33">
        <v>2022</v>
      </c>
      <c r="H257" s="33" t="s">
        <v>67</v>
      </c>
      <c r="I257" s="87">
        <v>660</v>
      </c>
      <c r="J257" s="68"/>
      <c r="K257" s="68"/>
      <c r="L257" s="87">
        <f aca="true" t="shared" si="11" ref="L257:L283">I257-J257</f>
        <v>660</v>
      </c>
      <c r="M257" s="34" t="s">
        <v>371</v>
      </c>
      <c r="N257" s="34" t="s">
        <v>535</v>
      </c>
      <c r="O257" s="34" t="s">
        <v>536</v>
      </c>
      <c r="P257" s="24" t="s">
        <v>537</v>
      </c>
      <c r="Q257" s="34" t="s">
        <v>334</v>
      </c>
      <c r="R257" s="24" t="s">
        <v>538</v>
      </c>
      <c r="S257" s="25"/>
    </row>
    <row r="258" spans="1:19" s="1" customFormat="1" ht="27.75" customHeight="1">
      <c r="A258" s="33"/>
      <c r="B258" s="34"/>
      <c r="C258" s="33"/>
      <c r="D258" s="34"/>
      <c r="E258" s="25"/>
      <c r="F258" s="33"/>
      <c r="G258" s="33"/>
      <c r="H258" s="33" t="s">
        <v>31</v>
      </c>
      <c r="I258" s="87">
        <f>I257*0.6</f>
        <v>396</v>
      </c>
      <c r="J258" s="82"/>
      <c r="K258" s="68"/>
      <c r="L258" s="87">
        <f t="shared" si="11"/>
        <v>396</v>
      </c>
      <c r="M258" s="34"/>
      <c r="N258" s="34"/>
      <c r="O258" s="34"/>
      <c r="P258" s="24"/>
      <c r="Q258" s="34"/>
      <c r="R258" s="24"/>
      <c r="S258" s="25"/>
    </row>
    <row r="259" spans="1:19" s="1" customFormat="1" ht="27.75" customHeight="1">
      <c r="A259" s="33"/>
      <c r="B259" s="34"/>
      <c r="C259" s="33"/>
      <c r="D259" s="34"/>
      <c r="E259" s="25"/>
      <c r="F259" s="33"/>
      <c r="G259" s="33"/>
      <c r="H259" s="33" t="s">
        <v>32</v>
      </c>
      <c r="I259" s="87">
        <f>I257*0.4</f>
        <v>264</v>
      </c>
      <c r="J259" s="68"/>
      <c r="K259" s="68"/>
      <c r="L259" s="87">
        <f t="shared" si="11"/>
        <v>264</v>
      </c>
      <c r="M259" s="34"/>
      <c r="N259" s="34"/>
      <c r="O259" s="34"/>
      <c r="P259" s="24"/>
      <c r="Q259" s="34"/>
      <c r="R259" s="24"/>
      <c r="S259" s="25"/>
    </row>
    <row r="260" spans="1:19" s="1" customFormat="1" ht="27.75" customHeight="1">
      <c r="A260" s="33">
        <v>30</v>
      </c>
      <c r="B260" s="34" t="s">
        <v>539</v>
      </c>
      <c r="C260" s="93" t="s">
        <v>134</v>
      </c>
      <c r="D260" s="94" t="s">
        <v>540</v>
      </c>
      <c r="E260" s="25" t="s">
        <v>261</v>
      </c>
      <c r="F260" s="33">
        <v>2021</v>
      </c>
      <c r="G260" s="33">
        <v>2022</v>
      </c>
      <c r="H260" s="33" t="s">
        <v>67</v>
      </c>
      <c r="I260" s="87">
        <v>2266</v>
      </c>
      <c r="J260" s="76"/>
      <c r="K260" s="76"/>
      <c r="L260" s="87">
        <f t="shared" si="11"/>
        <v>2266</v>
      </c>
      <c r="M260" s="34" t="s">
        <v>371</v>
      </c>
      <c r="N260" s="34" t="s">
        <v>541</v>
      </c>
      <c r="O260" s="34" t="s">
        <v>542</v>
      </c>
      <c r="P260" s="24" t="s">
        <v>543</v>
      </c>
      <c r="Q260" s="34" t="s">
        <v>544</v>
      </c>
      <c r="R260" s="24" t="s">
        <v>545</v>
      </c>
      <c r="S260" s="25"/>
    </row>
    <row r="261" spans="1:19" s="1" customFormat="1" ht="27.75" customHeight="1">
      <c r="A261" s="33"/>
      <c r="B261" s="34"/>
      <c r="C261" s="93"/>
      <c r="D261" s="94"/>
      <c r="E261" s="25"/>
      <c r="F261" s="33"/>
      <c r="G261" s="33"/>
      <c r="H261" s="33" t="s">
        <v>31</v>
      </c>
      <c r="I261" s="87">
        <v>1340</v>
      </c>
      <c r="J261" s="76"/>
      <c r="K261" s="76"/>
      <c r="L261" s="87">
        <f t="shared" si="11"/>
        <v>1340</v>
      </c>
      <c r="M261" s="34"/>
      <c r="N261" s="34"/>
      <c r="O261" s="34"/>
      <c r="P261" s="24"/>
      <c r="Q261" s="34"/>
      <c r="R261" s="24"/>
      <c r="S261" s="25"/>
    </row>
    <row r="262" spans="1:19" s="1" customFormat="1" ht="27.75" customHeight="1">
      <c r="A262" s="33"/>
      <c r="B262" s="34"/>
      <c r="C262" s="93"/>
      <c r="D262" s="94"/>
      <c r="E262" s="25"/>
      <c r="F262" s="33"/>
      <c r="G262" s="33"/>
      <c r="H262" s="33" t="s">
        <v>32</v>
      </c>
      <c r="I262" s="87">
        <f>I260-I261</f>
        <v>926</v>
      </c>
      <c r="J262" s="68"/>
      <c r="K262" s="68"/>
      <c r="L262" s="87">
        <f t="shared" si="11"/>
        <v>926</v>
      </c>
      <c r="M262" s="34"/>
      <c r="N262" s="34"/>
      <c r="O262" s="34"/>
      <c r="P262" s="24"/>
      <c r="Q262" s="34"/>
      <c r="R262" s="24"/>
      <c r="S262" s="25"/>
    </row>
    <row r="263" spans="1:19" s="1" customFormat="1" ht="27.75" customHeight="1">
      <c r="A263" s="33">
        <v>31</v>
      </c>
      <c r="B263" s="34" t="s">
        <v>546</v>
      </c>
      <c r="C263" s="33" t="s">
        <v>134</v>
      </c>
      <c r="D263" s="34" t="s">
        <v>547</v>
      </c>
      <c r="E263" s="25" t="s">
        <v>261</v>
      </c>
      <c r="F263" s="33">
        <v>2021</v>
      </c>
      <c r="G263" s="33">
        <v>2022</v>
      </c>
      <c r="H263" s="33" t="s">
        <v>67</v>
      </c>
      <c r="I263" s="87">
        <v>2961</v>
      </c>
      <c r="J263" s="76"/>
      <c r="K263" s="76"/>
      <c r="L263" s="87">
        <f t="shared" si="11"/>
        <v>2961</v>
      </c>
      <c r="M263" s="34" t="s">
        <v>371</v>
      </c>
      <c r="N263" s="34" t="s">
        <v>548</v>
      </c>
      <c r="O263" s="34" t="s">
        <v>549</v>
      </c>
      <c r="P263" s="24" t="s">
        <v>550</v>
      </c>
      <c r="Q263" s="34" t="s">
        <v>551</v>
      </c>
      <c r="R263" s="24" t="s">
        <v>552</v>
      </c>
      <c r="S263" s="25"/>
    </row>
    <row r="264" spans="1:19" s="1" customFormat="1" ht="27.75" customHeight="1">
      <c r="A264" s="33"/>
      <c r="B264" s="34"/>
      <c r="C264" s="33"/>
      <c r="D264" s="34"/>
      <c r="E264" s="25"/>
      <c r="F264" s="33"/>
      <c r="G264" s="33"/>
      <c r="H264" s="33" t="s">
        <v>31</v>
      </c>
      <c r="I264" s="87">
        <v>1777</v>
      </c>
      <c r="J264" s="76"/>
      <c r="K264" s="76"/>
      <c r="L264" s="87">
        <f t="shared" si="11"/>
        <v>1777</v>
      </c>
      <c r="M264" s="34"/>
      <c r="N264" s="34"/>
      <c r="O264" s="34"/>
      <c r="P264" s="24"/>
      <c r="Q264" s="34"/>
      <c r="R264" s="24"/>
      <c r="S264" s="25"/>
    </row>
    <row r="265" spans="1:19" s="1" customFormat="1" ht="27.75" customHeight="1">
      <c r="A265" s="33"/>
      <c r="B265" s="34"/>
      <c r="C265" s="33"/>
      <c r="D265" s="34"/>
      <c r="E265" s="25"/>
      <c r="F265" s="33"/>
      <c r="G265" s="33"/>
      <c r="H265" s="33" t="s">
        <v>32</v>
      </c>
      <c r="I265" s="87">
        <f>I263-I264</f>
        <v>1184</v>
      </c>
      <c r="J265" s="68"/>
      <c r="K265" s="68"/>
      <c r="L265" s="87">
        <f t="shared" si="11"/>
        <v>1184</v>
      </c>
      <c r="M265" s="34"/>
      <c r="N265" s="34"/>
      <c r="O265" s="34"/>
      <c r="P265" s="24"/>
      <c r="Q265" s="34"/>
      <c r="R265" s="24"/>
      <c r="S265" s="25"/>
    </row>
    <row r="266" spans="1:19" s="1" customFormat="1" ht="27.75" customHeight="1">
      <c r="A266" s="33">
        <v>32</v>
      </c>
      <c r="B266" s="34" t="s">
        <v>553</v>
      </c>
      <c r="C266" s="33" t="s">
        <v>134</v>
      </c>
      <c r="D266" s="34" t="s">
        <v>554</v>
      </c>
      <c r="E266" s="25" t="s">
        <v>261</v>
      </c>
      <c r="F266" s="33">
        <v>2021</v>
      </c>
      <c r="G266" s="33">
        <v>2022</v>
      </c>
      <c r="H266" s="33" t="s">
        <v>67</v>
      </c>
      <c r="I266" s="87">
        <v>1770</v>
      </c>
      <c r="J266" s="87"/>
      <c r="K266" s="87"/>
      <c r="L266" s="87">
        <f t="shared" si="11"/>
        <v>1770</v>
      </c>
      <c r="M266" s="34" t="s">
        <v>371</v>
      </c>
      <c r="N266" s="34" t="s">
        <v>555</v>
      </c>
      <c r="O266" s="34" t="s">
        <v>556</v>
      </c>
      <c r="P266" s="24" t="s">
        <v>557</v>
      </c>
      <c r="Q266" s="34" t="s">
        <v>558</v>
      </c>
      <c r="R266" s="24" t="s">
        <v>559</v>
      </c>
      <c r="S266" s="25"/>
    </row>
    <row r="267" spans="1:19" s="1" customFormat="1" ht="27.75" customHeight="1">
      <c r="A267" s="33"/>
      <c r="B267" s="34"/>
      <c r="C267" s="33"/>
      <c r="D267" s="34"/>
      <c r="E267" s="25"/>
      <c r="F267" s="33"/>
      <c r="G267" s="33"/>
      <c r="H267" s="33" t="s">
        <v>31</v>
      </c>
      <c r="I267" s="87">
        <f>I266*0.6</f>
        <v>1062</v>
      </c>
      <c r="J267" s="87"/>
      <c r="K267" s="87"/>
      <c r="L267" s="87">
        <f t="shared" si="11"/>
        <v>1062</v>
      </c>
      <c r="M267" s="34"/>
      <c r="N267" s="34"/>
      <c r="O267" s="34"/>
      <c r="P267" s="24"/>
      <c r="Q267" s="34"/>
      <c r="R267" s="24"/>
      <c r="S267" s="25"/>
    </row>
    <row r="268" spans="1:19" s="1" customFormat="1" ht="27.75" customHeight="1">
      <c r="A268" s="33"/>
      <c r="B268" s="34"/>
      <c r="C268" s="33"/>
      <c r="D268" s="34"/>
      <c r="E268" s="25"/>
      <c r="F268" s="33"/>
      <c r="G268" s="33"/>
      <c r="H268" s="33" t="s">
        <v>32</v>
      </c>
      <c r="I268" s="87">
        <f>I266*0.4</f>
        <v>708</v>
      </c>
      <c r="J268" s="87"/>
      <c r="K268" s="87"/>
      <c r="L268" s="87">
        <f t="shared" si="11"/>
        <v>708</v>
      </c>
      <c r="M268" s="34"/>
      <c r="N268" s="34"/>
      <c r="O268" s="34"/>
      <c r="P268" s="24"/>
      <c r="Q268" s="34"/>
      <c r="R268" s="24"/>
      <c r="S268" s="25"/>
    </row>
    <row r="269" spans="1:19" s="1" customFormat="1" ht="27.75" customHeight="1">
      <c r="A269" s="33">
        <v>33</v>
      </c>
      <c r="B269" s="34" t="s">
        <v>560</v>
      </c>
      <c r="C269" s="33" t="s">
        <v>134</v>
      </c>
      <c r="D269" s="34" t="s">
        <v>561</v>
      </c>
      <c r="E269" s="25" t="s">
        <v>261</v>
      </c>
      <c r="F269" s="33">
        <v>2021</v>
      </c>
      <c r="G269" s="33">
        <v>2022</v>
      </c>
      <c r="H269" s="33" t="s">
        <v>67</v>
      </c>
      <c r="I269" s="87">
        <v>3783</v>
      </c>
      <c r="J269" s="68"/>
      <c r="K269" s="68"/>
      <c r="L269" s="87">
        <f t="shared" si="11"/>
        <v>3783</v>
      </c>
      <c r="M269" s="34" t="s">
        <v>371</v>
      </c>
      <c r="N269" s="34" t="s">
        <v>562</v>
      </c>
      <c r="O269" s="34" t="s">
        <v>556</v>
      </c>
      <c r="P269" s="24" t="s">
        <v>557</v>
      </c>
      <c r="Q269" s="34" t="s">
        <v>558</v>
      </c>
      <c r="R269" s="24" t="s">
        <v>559</v>
      </c>
      <c r="S269" s="25"/>
    </row>
    <row r="270" spans="1:19" s="1" customFormat="1" ht="27.75" customHeight="1">
      <c r="A270" s="33"/>
      <c r="B270" s="34"/>
      <c r="C270" s="33"/>
      <c r="D270" s="34"/>
      <c r="E270" s="25"/>
      <c r="F270" s="33"/>
      <c r="G270" s="33"/>
      <c r="H270" s="33" t="s">
        <v>31</v>
      </c>
      <c r="I270" s="87">
        <v>2270</v>
      </c>
      <c r="J270" s="68"/>
      <c r="K270" s="68"/>
      <c r="L270" s="87">
        <f t="shared" si="11"/>
        <v>2270</v>
      </c>
      <c r="M270" s="34"/>
      <c r="N270" s="34"/>
      <c r="O270" s="34"/>
      <c r="P270" s="24"/>
      <c r="Q270" s="34"/>
      <c r="R270" s="24"/>
      <c r="S270" s="25"/>
    </row>
    <row r="271" spans="1:19" s="1" customFormat="1" ht="27.75" customHeight="1">
      <c r="A271" s="33"/>
      <c r="B271" s="34"/>
      <c r="C271" s="33"/>
      <c r="D271" s="34"/>
      <c r="E271" s="25"/>
      <c r="F271" s="33"/>
      <c r="G271" s="33"/>
      <c r="H271" s="33" t="s">
        <v>32</v>
      </c>
      <c r="I271" s="87">
        <v>1513</v>
      </c>
      <c r="J271" s="68"/>
      <c r="K271" s="68"/>
      <c r="L271" s="87">
        <f t="shared" si="11"/>
        <v>1513</v>
      </c>
      <c r="M271" s="34"/>
      <c r="N271" s="34"/>
      <c r="O271" s="34"/>
      <c r="P271" s="24"/>
      <c r="Q271" s="34"/>
      <c r="R271" s="24"/>
      <c r="S271" s="25"/>
    </row>
    <row r="272" spans="1:19" s="1" customFormat="1" ht="27.75" customHeight="1">
      <c r="A272" s="33">
        <v>34</v>
      </c>
      <c r="B272" s="34" t="s">
        <v>563</v>
      </c>
      <c r="C272" s="33" t="s">
        <v>134</v>
      </c>
      <c r="D272" s="34" t="s">
        <v>564</v>
      </c>
      <c r="E272" s="25" t="s">
        <v>261</v>
      </c>
      <c r="F272" s="33">
        <v>2021</v>
      </c>
      <c r="G272" s="33">
        <v>2022</v>
      </c>
      <c r="H272" s="33" t="s">
        <v>67</v>
      </c>
      <c r="I272" s="87">
        <v>2002</v>
      </c>
      <c r="J272" s="68"/>
      <c r="K272" s="68"/>
      <c r="L272" s="87">
        <f t="shared" si="11"/>
        <v>2002</v>
      </c>
      <c r="M272" s="34" t="s">
        <v>371</v>
      </c>
      <c r="N272" s="34" t="s">
        <v>565</v>
      </c>
      <c r="O272" s="34" t="s">
        <v>566</v>
      </c>
      <c r="P272" s="24" t="s">
        <v>567</v>
      </c>
      <c r="Q272" s="34" t="s">
        <v>469</v>
      </c>
      <c r="R272" s="24" t="s">
        <v>470</v>
      </c>
      <c r="S272" s="44" t="s">
        <v>268</v>
      </c>
    </row>
    <row r="273" spans="1:19" s="1" customFormat="1" ht="27.75" customHeight="1">
      <c r="A273" s="33"/>
      <c r="B273" s="34"/>
      <c r="C273" s="33"/>
      <c r="D273" s="34"/>
      <c r="E273" s="25"/>
      <c r="F273" s="33"/>
      <c r="G273" s="33"/>
      <c r="H273" s="33" t="s">
        <v>31</v>
      </c>
      <c r="I273" s="87">
        <v>1602</v>
      </c>
      <c r="J273" s="68"/>
      <c r="K273" s="68"/>
      <c r="L273" s="87">
        <f t="shared" si="11"/>
        <v>1602</v>
      </c>
      <c r="M273" s="34"/>
      <c r="N273" s="34"/>
      <c r="O273" s="34"/>
      <c r="P273" s="24"/>
      <c r="Q273" s="34"/>
      <c r="R273" s="24"/>
      <c r="S273" s="44"/>
    </row>
    <row r="274" spans="1:19" s="1" customFormat="1" ht="27.75" customHeight="1">
      <c r="A274" s="33"/>
      <c r="B274" s="34"/>
      <c r="C274" s="33"/>
      <c r="D274" s="34"/>
      <c r="E274" s="25"/>
      <c r="F274" s="33"/>
      <c r="G274" s="33"/>
      <c r="H274" s="33" t="s">
        <v>32</v>
      </c>
      <c r="I274" s="87">
        <f>I272-I273</f>
        <v>400</v>
      </c>
      <c r="J274" s="68"/>
      <c r="K274" s="68"/>
      <c r="L274" s="87">
        <f t="shared" si="11"/>
        <v>400</v>
      </c>
      <c r="M274" s="34"/>
      <c r="N274" s="34"/>
      <c r="O274" s="34"/>
      <c r="P274" s="24"/>
      <c r="Q274" s="34"/>
      <c r="R274" s="24"/>
      <c r="S274" s="44"/>
    </row>
    <row r="275" spans="1:19" s="1" customFormat="1" ht="27.75" customHeight="1">
      <c r="A275" s="33">
        <v>35</v>
      </c>
      <c r="B275" s="34" t="s">
        <v>568</v>
      </c>
      <c r="C275" s="33" t="s">
        <v>134</v>
      </c>
      <c r="D275" s="34" t="s">
        <v>569</v>
      </c>
      <c r="E275" s="25" t="s">
        <v>261</v>
      </c>
      <c r="F275" s="33">
        <v>2021</v>
      </c>
      <c r="G275" s="33">
        <v>2022</v>
      </c>
      <c r="H275" s="33" t="s">
        <v>67</v>
      </c>
      <c r="I275" s="87">
        <v>2295</v>
      </c>
      <c r="J275" s="76"/>
      <c r="K275" s="76"/>
      <c r="L275" s="87">
        <f t="shared" si="11"/>
        <v>2295</v>
      </c>
      <c r="M275" s="34" t="s">
        <v>371</v>
      </c>
      <c r="N275" s="34" t="s">
        <v>570</v>
      </c>
      <c r="O275" s="34" t="s">
        <v>571</v>
      </c>
      <c r="P275" s="24" t="s">
        <v>572</v>
      </c>
      <c r="Q275" s="34" t="s">
        <v>573</v>
      </c>
      <c r="R275" s="24" t="s">
        <v>574</v>
      </c>
      <c r="S275" s="25"/>
    </row>
    <row r="276" spans="1:19" s="1" customFormat="1" ht="27.75" customHeight="1">
      <c r="A276" s="33"/>
      <c r="B276" s="34"/>
      <c r="C276" s="33"/>
      <c r="D276" s="34"/>
      <c r="E276" s="25"/>
      <c r="F276" s="33"/>
      <c r="G276" s="33"/>
      <c r="H276" s="33" t="s">
        <v>31</v>
      </c>
      <c r="I276" s="87">
        <f>I275*0.6</f>
        <v>1377</v>
      </c>
      <c r="J276" s="76"/>
      <c r="K276" s="76"/>
      <c r="L276" s="87">
        <f t="shared" si="11"/>
        <v>1377</v>
      </c>
      <c r="M276" s="34"/>
      <c r="N276" s="34"/>
      <c r="O276" s="34"/>
      <c r="P276" s="24"/>
      <c r="Q276" s="34"/>
      <c r="R276" s="24"/>
      <c r="S276" s="25"/>
    </row>
    <row r="277" spans="1:19" s="1" customFormat="1" ht="27.75" customHeight="1">
      <c r="A277" s="33"/>
      <c r="B277" s="34"/>
      <c r="C277" s="33"/>
      <c r="D277" s="34"/>
      <c r="E277" s="25"/>
      <c r="F277" s="33"/>
      <c r="G277" s="33"/>
      <c r="H277" s="33" t="s">
        <v>32</v>
      </c>
      <c r="I277" s="87">
        <f>I275-I276</f>
        <v>918</v>
      </c>
      <c r="J277" s="68"/>
      <c r="K277" s="68"/>
      <c r="L277" s="87">
        <f t="shared" si="11"/>
        <v>918</v>
      </c>
      <c r="M277" s="34"/>
      <c r="N277" s="34"/>
      <c r="O277" s="34"/>
      <c r="P277" s="24"/>
      <c r="Q277" s="34"/>
      <c r="R277" s="24"/>
      <c r="S277" s="25"/>
    </row>
    <row r="278" spans="1:19" s="1" customFormat="1" ht="27.75" customHeight="1">
      <c r="A278" s="33">
        <v>36</v>
      </c>
      <c r="B278" s="28" t="s">
        <v>575</v>
      </c>
      <c r="C278" s="33" t="s">
        <v>134</v>
      </c>
      <c r="D278" s="34" t="s">
        <v>576</v>
      </c>
      <c r="E278" s="25" t="s">
        <v>261</v>
      </c>
      <c r="F278" s="33">
        <v>2021</v>
      </c>
      <c r="G278" s="33">
        <v>2022</v>
      </c>
      <c r="H278" s="33" t="s">
        <v>67</v>
      </c>
      <c r="I278" s="68">
        <v>600</v>
      </c>
      <c r="J278" s="68"/>
      <c r="K278" s="68"/>
      <c r="L278" s="68">
        <f t="shared" si="11"/>
        <v>600</v>
      </c>
      <c r="M278" s="34" t="s">
        <v>371</v>
      </c>
      <c r="N278" s="34" t="s">
        <v>577</v>
      </c>
      <c r="O278" s="34" t="s">
        <v>536</v>
      </c>
      <c r="P278" s="24" t="s">
        <v>537</v>
      </c>
      <c r="Q278" s="34" t="s">
        <v>334</v>
      </c>
      <c r="R278" s="24" t="s">
        <v>538</v>
      </c>
      <c r="S278" s="25"/>
    </row>
    <row r="279" spans="1:19" s="1" customFormat="1" ht="27.75" customHeight="1">
      <c r="A279" s="33"/>
      <c r="B279" s="28"/>
      <c r="C279" s="33"/>
      <c r="D279" s="34"/>
      <c r="E279" s="25"/>
      <c r="F279" s="33"/>
      <c r="G279" s="33"/>
      <c r="H279" s="33" t="s">
        <v>31</v>
      </c>
      <c r="I279" s="68">
        <f>I278*0.6</f>
        <v>360</v>
      </c>
      <c r="J279" s="68"/>
      <c r="K279" s="68"/>
      <c r="L279" s="68">
        <f t="shared" si="11"/>
        <v>360</v>
      </c>
      <c r="M279" s="34"/>
      <c r="N279" s="34"/>
      <c r="O279" s="34"/>
      <c r="P279" s="24"/>
      <c r="Q279" s="34"/>
      <c r="R279" s="24"/>
      <c r="S279" s="25"/>
    </row>
    <row r="280" spans="1:19" s="1" customFormat="1" ht="27.75" customHeight="1">
      <c r="A280" s="33"/>
      <c r="B280" s="28"/>
      <c r="C280" s="33"/>
      <c r="D280" s="34"/>
      <c r="E280" s="25"/>
      <c r="F280" s="33"/>
      <c r="G280" s="33"/>
      <c r="H280" s="33" t="s">
        <v>32</v>
      </c>
      <c r="I280" s="68">
        <v>240</v>
      </c>
      <c r="J280" s="68"/>
      <c r="K280" s="68"/>
      <c r="L280" s="68">
        <f t="shared" si="11"/>
        <v>240</v>
      </c>
      <c r="M280" s="34"/>
      <c r="N280" s="34"/>
      <c r="O280" s="34"/>
      <c r="P280" s="24"/>
      <c r="Q280" s="34"/>
      <c r="R280" s="24"/>
      <c r="S280" s="25"/>
    </row>
    <row r="281" spans="1:20" s="1" customFormat="1" ht="27.75" customHeight="1">
      <c r="A281" s="33">
        <v>37</v>
      </c>
      <c r="B281" s="28" t="s">
        <v>578</v>
      </c>
      <c r="C281" s="33" t="s">
        <v>134</v>
      </c>
      <c r="D281" s="34" t="s">
        <v>579</v>
      </c>
      <c r="E281" s="25" t="s">
        <v>261</v>
      </c>
      <c r="F281" s="33">
        <v>2021</v>
      </c>
      <c r="G281" s="33">
        <v>2022</v>
      </c>
      <c r="H281" s="33" t="s">
        <v>67</v>
      </c>
      <c r="I281" s="87">
        <v>10986</v>
      </c>
      <c r="J281" s="87"/>
      <c r="K281" s="87">
        <v>10986</v>
      </c>
      <c r="L281" s="87">
        <f t="shared" si="11"/>
        <v>10986</v>
      </c>
      <c r="M281" s="34" t="s">
        <v>371</v>
      </c>
      <c r="N281" s="34" t="s">
        <v>580</v>
      </c>
      <c r="O281" s="34" t="s">
        <v>581</v>
      </c>
      <c r="P281" s="24" t="s">
        <v>582</v>
      </c>
      <c r="Q281" s="34" t="s">
        <v>498</v>
      </c>
      <c r="R281" s="24" t="s">
        <v>499</v>
      </c>
      <c r="S281" s="25"/>
      <c r="T281" s="1" t="s">
        <v>500</v>
      </c>
    </row>
    <row r="282" spans="1:19" s="1" customFormat="1" ht="27.75" customHeight="1">
      <c r="A282" s="33"/>
      <c r="B282" s="28"/>
      <c r="C282" s="33"/>
      <c r="D282" s="34"/>
      <c r="E282" s="25"/>
      <c r="F282" s="33"/>
      <c r="G282" s="33"/>
      <c r="H282" s="33" t="s">
        <v>31</v>
      </c>
      <c r="I282" s="87">
        <v>6592</v>
      </c>
      <c r="J282" s="87"/>
      <c r="K282" s="68"/>
      <c r="L282" s="87">
        <f t="shared" si="11"/>
        <v>6592</v>
      </c>
      <c r="M282" s="34"/>
      <c r="N282" s="34"/>
      <c r="O282" s="34"/>
      <c r="P282" s="24"/>
      <c r="Q282" s="34"/>
      <c r="R282" s="24"/>
      <c r="S282" s="25"/>
    </row>
    <row r="283" spans="1:19" s="1" customFormat="1" ht="27.75" customHeight="1">
      <c r="A283" s="33"/>
      <c r="B283" s="28"/>
      <c r="C283" s="33"/>
      <c r="D283" s="34"/>
      <c r="E283" s="25"/>
      <c r="F283" s="33"/>
      <c r="G283" s="33"/>
      <c r="H283" s="33" t="s">
        <v>32</v>
      </c>
      <c r="I283" s="87">
        <f>I281-I282</f>
        <v>4394</v>
      </c>
      <c r="J283" s="87"/>
      <c r="K283" s="87">
        <v>10986</v>
      </c>
      <c r="L283" s="87">
        <f t="shared" si="11"/>
        <v>4394</v>
      </c>
      <c r="M283" s="34"/>
      <c r="N283" s="34"/>
      <c r="O283" s="34"/>
      <c r="P283" s="24"/>
      <c r="Q283" s="34"/>
      <c r="R283" s="24"/>
      <c r="S283" s="25"/>
    </row>
    <row r="284" spans="1:19" s="1" customFormat="1" ht="27.75" customHeight="1">
      <c r="A284" s="33">
        <v>38</v>
      </c>
      <c r="B284" s="28" t="s">
        <v>583</v>
      </c>
      <c r="C284" s="33" t="s">
        <v>134</v>
      </c>
      <c r="D284" s="34" t="s">
        <v>584</v>
      </c>
      <c r="E284" s="25" t="s">
        <v>261</v>
      </c>
      <c r="F284" s="33">
        <v>2021</v>
      </c>
      <c r="G284" s="33">
        <v>2022</v>
      </c>
      <c r="H284" s="33" t="s">
        <v>67</v>
      </c>
      <c r="I284" s="87">
        <v>5336</v>
      </c>
      <c r="J284" s="68"/>
      <c r="K284" s="68"/>
      <c r="L284" s="87">
        <f aca="true" t="shared" si="12" ref="L284:L295">I284-J284</f>
        <v>5336</v>
      </c>
      <c r="M284" s="34" t="s">
        <v>371</v>
      </c>
      <c r="N284" s="34" t="s">
        <v>585</v>
      </c>
      <c r="O284" s="34" t="s">
        <v>586</v>
      </c>
      <c r="P284" s="24" t="s">
        <v>587</v>
      </c>
      <c r="Q284" s="34" t="s">
        <v>588</v>
      </c>
      <c r="R284" s="24" t="s">
        <v>589</v>
      </c>
      <c r="S284" s="44" t="s">
        <v>268</v>
      </c>
    </row>
    <row r="285" spans="1:19" s="1" customFormat="1" ht="27.75" customHeight="1">
      <c r="A285" s="33"/>
      <c r="B285" s="28"/>
      <c r="C285" s="33"/>
      <c r="D285" s="34"/>
      <c r="E285" s="25"/>
      <c r="F285" s="33"/>
      <c r="G285" s="33"/>
      <c r="H285" s="33" t="s">
        <v>31</v>
      </c>
      <c r="I285" s="87">
        <v>4269</v>
      </c>
      <c r="J285" s="68"/>
      <c r="K285" s="68"/>
      <c r="L285" s="87">
        <f t="shared" si="12"/>
        <v>4269</v>
      </c>
      <c r="M285" s="34"/>
      <c r="N285" s="34"/>
      <c r="O285" s="34"/>
      <c r="P285" s="24"/>
      <c r="Q285" s="34"/>
      <c r="R285" s="24"/>
      <c r="S285" s="44"/>
    </row>
    <row r="286" spans="1:19" s="1" customFormat="1" ht="27.75" customHeight="1">
      <c r="A286" s="33"/>
      <c r="B286" s="28"/>
      <c r="C286" s="33"/>
      <c r="D286" s="34"/>
      <c r="E286" s="25"/>
      <c r="F286" s="33"/>
      <c r="G286" s="33"/>
      <c r="H286" s="33" t="s">
        <v>32</v>
      </c>
      <c r="I286" s="87">
        <f>I284-I285</f>
        <v>1067</v>
      </c>
      <c r="J286" s="68"/>
      <c r="K286" s="68"/>
      <c r="L286" s="87">
        <f t="shared" si="12"/>
        <v>1067</v>
      </c>
      <c r="M286" s="34"/>
      <c r="N286" s="34"/>
      <c r="O286" s="34"/>
      <c r="P286" s="24"/>
      <c r="Q286" s="34"/>
      <c r="R286" s="24"/>
      <c r="S286" s="44"/>
    </row>
    <row r="287" spans="1:19" s="1" customFormat="1" ht="27.75" customHeight="1">
      <c r="A287" s="33">
        <v>39</v>
      </c>
      <c r="B287" s="28" t="s">
        <v>590</v>
      </c>
      <c r="C287" s="33" t="s">
        <v>134</v>
      </c>
      <c r="D287" s="34" t="s">
        <v>591</v>
      </c>
      <c r="E287" s="25" t="s">
        <v>261</v>
      </c>
      <c r="F287" s="33">
        <v>2021</v>
      </c>
      <c r="G287" s="33">
        <v>2022</v>
      </c>
      <c r="H287" s="33" t="s">
        <v>67</v>
      </c>
      <c r="I287" s="87">
        <v>2054</v>
      </c>
      <c r="J287" s="68"/>
      <c r="K287" s="68"/>
      <c r="L287" s="87">
        <f t="shared" si="12"/>
        <v>2054</v>
      </c>
      <c r="M287" s="34" t="s">
        <v>371</v>
      </c>
      <c r="N287" s="34" t="s">
        <v>592</v>
      </c>
      <c r="O287" s="34" t="s">
        <v>593</v>
      </c>
      <c r="P287" s="24" t="s">
        <v>594</v>
      </c>
      <c r="Q287" s="34" t="s">
        <v>595</v>
      </c>
      <c r="R287" s="24" t="s">
        <v>596</v>
      </c>
      <c r="S287" s="25"/>
    </row>
    <row r="288" spans="1:19" s="1" customFormat="1" ht="27.75" customHeight="1">
      <c r="A288" s="33"/>
      <c r="B288" s="28"/>
      <c r="C288" s="33"/>
      <c r="D288" s="34"/>
      <c r="E288" s="25"/>
      <c r="F288" s="33"/>
      <c r="G288" s="33"/>
      <c r="H288" s="33" t="s">
        <v>31</v>
      </c>
      <c r="I288" s="87">
        <v>1232</v>
      </c>
      <c r="J288" s="68"/>
      <c r="K288" s="68"/>
      <c r="L288" s="87">
        <f t="shared" si="12"/>
        <v>1232</v>
      </c>
      <c r="M288" s="34"/>
      <c r="N288" s="34"/>
      <c r="O288" s="34"/>
      <c r="P288" s="24"/>
      <c r="Q288" s="34"/>
      <c r="R288" s="24"/>
      <c r="S288" s="25"/>
    </row>
    <row r="289" spans="1:19" s="1" customFormat="1" ht="27.75" customHeight="1">
      <c r="A289" s="33"/>
      <c r="B289" s="28"/>
      <c r="C289" s="33"/>
      <c r="D289" s="34"/>
      <c r="E289" s="25"/>
      <c r="F289" s="33"/>
      <c r="G289" s="33"/>
      <c r="H289" s="33" t="s">
        <v>32</v>
      </c>
      <c r="I289" s="87">
        <f>I287-I288</f>
        <v>822</v>
      </c>
      <c r="J289" s="68"/>
      <c r="K289" s="68"/>
      <c r="L289" s="87">
        <f t="shared" si="12"/>
        <v>822</v>
      </c>
      <c r="M289" s="34"/>
      <c r="N289" s="34"/>
      <c r="O289" s="34"/>
      <c r="P289" s="24"/>
      <c r="Q289" s="34"/>
      <c r="R289" s="24"/>
      <c r="S289" s="25"/>
    </row>
    <row r="290" spans="1:19" s="1" customFormat="1" ht="27.75" customHeight="1">
      <c r="A290" s="33">
        <v>40</v>
      </c>
      <c r="B290" s="28" t="s">
        <v>597</v>
      </c>
      <c r="C290" s="27" t="s">
        <v>134</v>
      </c>
      <c r="D290" s="28" t="s">
        <v>598</v>
      </c>
      <c r="E290" s="25" t="s">
        <v>261</v>
      </c>
      <c r="F290" s="33">
        <v>2021</v>
      </c>
      <c r="G290" s="33">
        <v>2022</v>
      </c>
      <c r="H290" s="33" t="s">
        <v>67</v>
      </c>
      <c r="I290" s="87">
        <v>5417</v>
      </c>
      <c r="J290" s="68"/>
      <c r="K290" s="68"/>
      <c r="L290" s="87">
        <f t="shared" si="12"/>
        <v>5417</v>
      </c>
      <c r="M290" s="34" t="s">
        <v>371</v>
      </c>
      <c r="N290" s="34" t="s">
        <v>599</v>
      </c>
      <c r="O290" s="34" t="s">
        <v>571</v>
      </c>
      <c r="P290" s="24" t="s">
        <v>572</v>
      </c>
      <c r="Q290" s="34" t="s">
        <v>573</v>
      </c>
      <c r="R290" s="24" t="s">
        <v>574</v>
      </c>
      <c r="S290" s="25"/>
    </row>
    <row r="291" spans="1:19" s="1" customFormat="1" ht="27.75" customHeight="1">
      <c r="A291" s="33"/>
      <c r="B291" s="28"/>
      <c r="C291" s="27"/>
      <c r="D291" s="28"/>
      <c r="E291" s="25"/>
      <c r="F291" s="33"/>
      <c r="G291" s="33"/>
      <c r="H291" s="33" t="s">
        <v>31</v>
      </c>
      <c r="I291" s="87">
        <v>3250</v>
      </c>
      <c r="J291" s="68"/>
      <c r="K291" s="68"/>
      <c r="L291" s="87">
        <f t="shared" si="12"/>
        <v>3250</v>
      </c>
      <c r="M291" s="34"/>
      <c r="N291" s="34"/>
      <c r="O291" s="34"/>
      <c r="P291" s="24"/>
      <c r="Q291" s="34"/>
      <c r="R291" s="24"/>
      <c r="S291" s="25"/>
    </row>
    <row r="292" spans="1:19" s="1" customFormat="1" ht="27.75" customHeight="1">
      <c r="A292" s="33"/>
      <c r="B292" s="28"/>
      <c r="C292" s="27"/>
      <c r="D292" s="28"/>
      <c r="E292" s="25"/>
      <c r="F292" s="33"/>
      <c r="G292" s="33"/>
      <c r="H292" s="33" t="s">
        <v>32</v>
      </c>
      <c r="I292" s="87">
        <f>I290-I291</f>
        <v>2167</v>
      </c>
      <c r="J292" s="68"/>
      <c r="K292" s="68"/>
      <c r="L292" s="87">
        <f t="shared" si="12"/>
        <v>2167</v>
      </c>
      <c r="M292" s="34"/>
      <c r="N292" s="34"/>
      <c r="O292" s="34"/>
      <c r="P292" s="24"/>
      <c r="Q292" s="34"/>
      <c r="R292" s="24"/>
      <c r="S292" s="25"/>
    </row>
    <row r="293" spans="1:19" s="1" customFormat="1" ht="27.75" customHeight="1">
      <c r="A293" s="33">
        <v>41</v>
      </c>
      <c r="B293" s="28" t="s">
        <v>600</v>
      </c>
      <c r="C293" s="27" t="s">
        <v>134</v>
      </c>
      <c r="D293" s="28" t="s">
        <v>601</v>
      </c>
      <c r="E293" s="25" t="s">
        <v>261</v>
      </c>
      <c r="F293" s="33">
        <v>2021</v>
      </c>
      <c r="G293" s="33">
        <v>2022</v>
      </c>
      <c r="H293" s="33" t="s">
        <v>67</v>
      </c>
      <c r="I293" s="87">
        <v>2664</v>
      </c>
      <c r="J293" s="68"/>
      <c r="K293" s="68"/>
      <c r="L293" s="87">
        <f t="shared" si="12"/>
        <v>2664</v>
      </c>
      <c r="M293" s="34" t="s">
        <v>371</v>
      </c>
      <c r="N293" s="34" t="s">
        <v>602</v>
      </c>
      <c r="O293" s="34" t="s">
        <v>462</v>
      </c>
      <c r="P293" s="24" t="s">
        <v>463</v>
      </c>
      <c r="Q293" s="34" t="s">
        <v>53</v>
      </c>
      <c r="R293" s="24" t="s">
        <v>54</v>
      </c>
      <c r="S293" s="90" t="s">
        <v>268</v>
      </c>
    </row>
    <row r="294" spans="1:19" s="1" customFormat="1" ht="27.75" customHeight="1">
      <c r="A294" s="33"/>
      <c r="B294" s="28"/>
      <c r="C294" s="27"/>
      <c r="D294" s="28"/>
      <c r="E294" s="25"/>
      <c r="F294" s="33"/>
      <c r="G294" s="33"/>
      <c r="H294" s="33" t="s">
        <v>31</v>
      </c>
      <c r="I294" s="92">
        <f>ROUND(I293*0.8,0)</f>
        <v>2131</v>
      </c>
      <c r="J294" s="68"/>
      <c r="K294" s="68"/>
      <c r="L294" s="92">
        <f t="shared" si="12"/>
        <v>2131</v>
      </c>
      <c r="M294" s="34"/>
      <c r="N294" s="34"/>
      <c r="O294" s="34"/>
      <c r="P294" s="24"/>
      <c r="Q294" s="34"/>
      <c r="R294" s="24"/>
      <c r="S294" s="90"/>
    </row>
    <row r="295" spans="1:19" s="12" customFormat="1" ht="27.75" customHeight="1">
      <c r="A295" s="33"/>
      <c r="B295" s="34"/>
      <c r="C295" s="33"/>
      <c r="D295" s="34"/>
      <c r="E295" s="34"/>
      <c r="F295" s="33"/>
      <c r="G295" s="33"/>
      <c r="H295" s="33" t="s">
        <v>32</v>
      </c>
      <c r="I295" s="92">
        <f>I293-I294</f>
        <v>533</v>
      </c>
      <c r="J295" s="68"/>
      <c r="K295" s="68"/>
      <c r="L295" s="92">
        <f t="shared" si="12"/>
        <v>533</v>
      </c>
      <c r="M295" s="34"/>
      <c r="N295" s="34"/>
      <c r="O295" s="34"/>
      <c r="P295" s="33"/>
      <c r="Q295" s="34"/>
      <c r="R295" s="33"/>
      <c r="S295" s="90"/>
    </row>
    <row r="296" spans="1:20" s="12" customFormat="1" ht="27.75" customHeight="1">
      <c r="A296" s="33">
        <v>42</v>
      </c>
      <c r="B296" s="34" t="s">
        <v>603</v>
      </c>
      <c r="C296" s="33" t="s">
        <v>134</v>
      </c>
      <c r="D296" s="34" t="s">
        <v>604</v>
      </c>
      <c r="E296" s="34" t="s">
        <v>261</v>
      </c>
      <c r="F296" s="33">
        <v>2021</v>
      </c>
      <c r="G296" s="33">
        <v>2022</v>
      </c>
      <c r="H296" s="33" t="s">
        <v>67</v>
      </c>
      <c r="I296" s="68">
        <v>4700</v>
      </c>
      <c r="J296" s="68"/>
      <c r="K296" s="68"/>
      <c r="L296" s="68">
        <f>I296</f>
        <v>4700</v>
      </c>
      <c r="M296" s="34" t="s">
        <v>371</v>
      </c>
      <c r="N296" s="34" t="s">
        <v>605</v>
      </c>
      <c r="O296" s="34" t="s">
        <v>606</v>
      </c>
      <c r="P296" s="33" t="s">
        <v>607</v>
      </c>
      <c r="Q296" s="34" t="s">
        <v>608</v>
      </c>
      <c r="R296" s="33" t="s">
        <v>609</v>
      </c>
      <c r="S296" s="44"/>
      <c r="T296" s="96" t="s">
        <v>610</v>
      </c>
    </row>
    <row r="297" spans="1:20" s="12" customFormat="1" ht="27.75" customHeight="1">
      <c r="A297" s="33"/>
      <c r="B297" s="34"/>
      <c r="C297" s="33"/>
      <c r="D297" s="34"/>
      <c r="E297" s="34"/>
      <c r="F297" s="33"/>
      <c r="G297" s="33"/>
      <c r="H297" s="33" t="s">
        <v>31</v>
      </c>
      <c r="I297" s="68">
        <v>3290</v>
      </c>
      <c r="J297" s="68"/>
      <c r="K297" s="68"/>
      <c r="L297" s="68">
        <f>I297</f>
        <v>3290</v>
      </c>
      <c r="M297" s="34"/>
      <c r="N297" s="34"/>
      <c r="O297" s="34"/>
      <c r="P297" s="33"/>
      <c r="Q297" s="34"/>
      <c r="R297" s="33"/>
      <c r="S297" s="44"/>
      <c r="T297" s="96"/>
    </row>
    <row r="298" spans="1:20" s="12" customFormat="1" ht="27.75" customHeight="1">
      <c r="A298" s="33"/>
      <c r="B298" s="34"/>
      <c r="C298" s="33"/>
      <c r="D298" s="34"/>
      <c r="E298" s="34"/>
      <c r="F298" s="33"/>
      <c r="G298" s="33"/>
      <c r="H298" s="33" t="s">
        <v>32</v>
      </c>
      <c r="I298" s="68">
        <f>I296-I297</f>
        <v>1410</v>
      </c>
      <c r="J298" s="68"/>
      <c r="K298" s="68"/>
      <c r="L298" s="68">
        <f>I298</f>
        <v>1410</v>
      </c>
      <c r="M298" s="34"/>
      <c r="N298" s="34"/>
      <c r="O298" s="34"/>
      <c r="P298" s="33"/>
      <c r="Q298" s="34"/>
      <c r="R298" s="33"/>
      <c r="S298" s="44"/>
      <c r="T298" s="96"/>
    </row>
    <row r="299" spans="1:20" s="13" customFormat="1" ht="27.75" customHeight="1">
      <c r="A299" s="33">
        <v>43</v>
      </c>
      <c r="B299" s="34" t="s">
        <v>611</v>
      </c>
      <c r="C299" s="33" t="s">
        <v>134</v>
      </c>
      <c r="D299" s="34" t="s">
        <v>612</v>
      </c>
      <c r="E299" s="34" t="s">
        <v>261</v>
      </c>
      <c r="F299" s="36" t="s">
        <v>613</v>
      </c>
      <c r="G299" s="33">
        <v>2022</v>
      </c>
      <c r="H299" s="33" t="s">
        <v>67</v>
      </c>
      <c r="I299" s="33">
        <v>1600</v>
      </c>
      <c r="J299" s="33"/>
      <c r="K299" s="33"/>
      <c r="L299" s="33">
        <v>1600</v>
      </c>
      <c r="M299" s="34" t="s">
        <v>371</v>
      </c>
      <c r="N299" s="34" t="s">
        <v>614</v>
      </c>
      <c r="O299" s="34" t="s">
        <v>615</v>
      </c>
      <c r="P299" s="33" t="s">
        <v>616</v>
      </c>
      <c r="Q299" s="34" t="s">
        <v>617</v>
      </c>
      <c r="R299" s="33" t="s">
        <v>618</v>
      </c>
      <c r="S299" s="90" t="s">
        <v>268</v>
      </c>
      <c r="T299" s="96"/>
    </row>
    <row r="300" spans="1:20" s="13" customFormat="1" ht="27.75" customHeight="1">
      <c r="A300" s="33"/>
      <c r="B300" s="34"/>
      <c r="C300" s="33"/>
      <c r="D300" s="34"/>
      <c r="E300" s="34"/>
      <c r="F300" s="36"/>
      <c r="G300" s="33"/>
      <c r="H300" s="33" t="s">
        <v>31</v>
      </c>
      <c r="I300" s="92">
        <f>ROUND(I299*0.8,0)</f>
        <v>1280</v>
      </c>
      <c r="J300" s="33"/>
      <c r="K300" s="33"/>
      <c r="L300" s="92">
        <f>ROUND(L299*0.8,0)</f>
        <v>1280</v>
      </c>
      <c r="M300" s="34"/>
      <c r="N300" s="34"/>
      <c r="O300" s="34"/>
      <c r="P300" s="33"/>
      <c r="Q300" s="34"/>
      <c r="R300" s="33"/>
      <c r="S300" s="90"/>
      <c r="T300" s="96"/>
    </row>
    <row r="301" spans="1:20" s="13" customFormat="1" ht="27.75" customHeight="1">
      <c r="A301" s="33"/>
      <c r="B301" s="34"/>
      <c r="C301" s="33"/>
      <c r="D301" s="34"/>
      <c r="E301" s="34"/>
      <c r="F301" s="36"/>
      <c r="G301" s="33"/>
      <c r="H301" s="33" t="s">
        <v>32</v>
      </c>
      <c r="I301" s="92">
        <f>I299-I300</f>
        <v>320</v>
      </c>
      <c r="J301" s="33"/>
      <c r="K301" s="33"/>
      <c r="L301" s="92">
        <f>L299-L300</f>
        <v>320</v>
      </c>
      <c r="M301" s="34"/>
      <c r="N301" s="34"/>
      <c r="O301" s="34"/>
      <c r="P301" s="33"/>
      <c r="Q301" s="34"/>
      <c r="R301" s="33"/>
      <c r="S301" s="90"/>
      <c r="T301" s="96"/>
    </row>
    <row r="302" spans="1:20" s="12" customFormat="1" ht="27.75" customHeight="1">
      <c r="A302" s="33">
        <v>44</v>
      </c>
      <c r="B302" s="34" t="s">
        <v>619</v>
      </c>
      <c r="C302" s="33" t="s">
        <v>134</v>
      </c>
      <c r="D302" s="34" t="s">
        <v>612</v>
      </c>
      <c r="E302" s="34" t="s">
        <v>261</v>
      </c>
      <c r="F302" s="33">
        <v>2021</v>
      </c>
      <c r="G302" s="33">
        <v>2022</v>
      </c>
      <c r="H302" s="33" t="s">
        <v>67</v>
      </c>
      <c r="I302" s="95">
        <f>I303+I304</f>
        <v>495</v>
      </c>
      <c r="J302" s="95">
        <v>0</v>
      </c>
      <c r="K302" s="95">
        <v>0</v>
      </c>
      <c r="L302" s="95">
        <f>I302</f>
        <v>495</v>
      </c>
      <c r="M302" s="34" t="s">
        <v>371</v>
      </c>
      <c r="N302" s="34" t="s">
        <v>620</v>
      </c>
      <c r="O302" s="34" t="s">
        <v>621</v>
      </c>
      <c r="P302" s="33" t="s">
        <v>622</v>
      </c>
      <c r="Q302" s="34" t="s">
        <v>623</v>
      </c>
      <c r="R302" s="33" t="s">
        <v>552</v>
      </c>
      <c r="S302" s="44"/>
      <c r="T302" s="96"/>
    </row>
    <row r="303" spans="1:20" s="12" customFormat="1" ht="27.75" customHeight="1">
      <c r="A303" s="33"/>
      <c r="B303" s="34"/>
      <c r="C303" s="33"/>
      <c r="D303" s="34"/>
      <c r="E303" s="34"/>
      <c r="F303" s="33"/>
      <c r="G303" s="33"/>
      <c r="H303" s="33" t="s">
        <v>31</v>
      </c>
      <c r="I303" s="95">
        <v>297</v>
      </c>
      <c r="J303" s="95">
        <v>0</v>
      </c>
      <c r="K303" s="95">
        <v>0</v>
      </c>
      <c r="L303" s="95">
        <f>I303</f>
        <v>297</v>
      </c>
      <c r="M303" s="34"/>
      <c r="N303" s="34"/>
      <c r="O303" s="34"/>
      <c r="P303" s="33"/>
      <c r="Q303" s="34"/>
      <c r="R303" s="33"/>
      <c r="S303" s="44"/>
      <c r="T303" s="96"/>
    </row>
    <row r="304" spans="1:20" s="12" customFormat="1" ht="27.75" customHeight="1">
      <c r="A304" s="33"/>
      <c r="B304" s="34"/>
      <c r="C304" s="33"/>
      <c r="D304" s="34"/>
      <c r="E304" s="34"/>
      <c r="F304" s="33"/>
      <c r="G304" s="33"/>
      <c r="H304" s="33" t="s">
        <v>32</v>
      </c>
      <c r="I304" s="95">
        <v>198</v>
      </c>
      <c r="J304" s="95">
        <v>0</v>
      </c>
      <c r="K304" s="95">
        <v>0</v>
      </c>
      <c r="L304" s="95">
        <f>I304</f>
        <v>198</v>
      </c>
      <c r="M304" s="34"/>
      <c r="N304" s="34"/>
      <c r="O304" s="34"/>
      <c r="P304" s="33"/>
      <c r="Q304" s="34"/>
      <c r="R304" s="33"/>
      <c r="S304" s="44"/>
      <c r="T304" s="96"/>
    </row>
    <row r="305" spans="1:19" s="4" customFormat="1" ht="27.75" customHeight="1">
      <c r="A305" s="23" t="s">
        <v>624</v>
      </c>
      <c r="B305" s="26" t="s">
        <v>625</v>
      </c>
      <c r="C305" s="24" t="s">
        <v>626</v>
      </c>
      <c r="D305" s="25" t="s">
        <v>627</v>
      </c>
      <c r="E305" s="25" t="s">
        <v>628</v>
      </c>
      <c r="F305" s="24">
        <v>2021</v>
      </c>
      <c r="G305" s="24">
        <v>2025</v>
      </c>
      <c r="H305" s="33" t="s">
        <v>67</v>
      </c>
      <c r="I305" s="41">
        <v>377900</v>
      </c>
      <c r="J305" s="41"/>
      <c r="K305" s="41"/>
      <c r="L305" s="41">
        <v>50000</v>
      </c>
      <c r="M305" s="25" t="s">
        <v>629</v>
      </c>
      <c r="N305" s="25" t="s">
        <v>630</v>
      </c>
      <c r="O305" s="25" t="s">
        <v>192</v>
      </c>
      <c r="P305" s="24" t="s">
        <v>154</v>
      </c>
      <c r="Q305" s="25" t="s">
        <v>193</v>
      </c>
      <c r="R305" s="24" t="s">
        <v>194</v>
      </c>
      <c r="S305" s="26"/>
    </row>
    <row r="306" spans="1:19" s="4" customFormat="1" ht="27.75" customHeight="1">
      <c r="A306" s="23"/>
      <c r="B306" s="26"/>
      <c r="C306" s="24"/>
      <c r="D306" s="25"/>
      <c r="E306" s="25"/>
      <c r="F306" s="24"/>
      <c r="G306" s="24"/>
      <c r="H306" s="33" t="s">
        <v>31</v>
      </c>
      <c r="I306" s="41">
        <f>I305*0.7</f>
        <v>264530</v>
      </c>
      <c r="J306" s="41"/>
      <c r="K306" s="41"/>
      <c r="L306" s="41">
        <f>L305*0.7</f>
        <v>35000</v>
      </c>
      <c r="M306" s="25"/>
      <c r="N306" s="25"/>
      <c r="O306" s="25"/>
      <c r="P306" s="24"/>
      <c r="Q306" s="25"/>
      <c r="R306" s="24"/>
      <c r="S306" s="26"/>
    </row>
    <row r="307" spans="1:19" s="4" customFormat="1" ht="27.75" customHeight="1">
      <c r="A307" s="23"/>
      <c r="B307" s="26"/>
      <c r="C307" s="24"/>
      <c r="D307" s="25"/>
      <c r="E307" s="25"/>
      <c r="F307" s="24"/>
      <c r="G307" s="24"/>
      <c r="H307" s="33" t="s">
        <v>32</v>
      </c>
      <c r="I307" s="41">
        <f>I305-I306</f>
        <v>113370</v>
      </c>
      <c r="J307" s="41"/>
      <c r="K307" s="41"/>
      <c r="L307" s="41">
        <f>L305-L306</f>
        <v>15000</v>
      </c>
      <c r="M307" s="25"/>
      <c r="N307" s="25"/>
      <c r="O307" s="25"/>
      <c r="P307" s="24"/>
      <c r="Q307" s="25"/>
      <c r="R307" s="24"/>
      <c r="S307" s="26"/>
    </row>
    <row r="308" spans="1:19" s="4" customFormat="1" ht="27.75" customHeight="1">
      <c r="A308" s="23" t="s">
        <v>631</v>
      </c>
      <c r="B308" s="26" t="s">
        <v>632</v>
      </c>
      <c r="C308" s="24" t="s">
        <v>37</v>
      </c>
      <c r="D308" s="25" t="s">
        <v>633</v>
      </c>
      <c r="E308" s="25" t="s">
        <v>634</v>
      </c>
      <c r="F308" s="24">
        <v>2021</v>
      </c>
      <c r="G308" s="24">
        <v>2022</v>
      </c>
      <c r="H308" s="24" t="s">
        <v>67</v>
      </c>
      <c r="I308" s="41">
        <f>15000*1.2</f>
        <v>18000</v>
      </c>
      <c r="J308" s="41"/>
      <c r="K308" s="41"/>
      <c r="L308" s="41">
        <f>15000*1.2</f>
        <v>18000</v>
      </c>
      <c r="M308" s="25" t="s">
        <v>634</v>
      </c>
      <c r="N308" s="25" t="s">
        <v>635</v>
      </c>
      <c r="O308" s="25" t="s">
        <v>636</v>
      </c>
      <c r="P308" s="24" t="s">
        <v>637</v>
      </c>
      <c r="Q308" s="25" t="s">
        <v>193</v>
      </c>
      <c r="R308" s="24" t="s">
        <v>194</v>
      </c>
      <c r="S308" s="26"/>
    </row>
    <row r="309" spans="1:19" s="4" customFormat="1" ht="27.75" customHeight="1">
      <c r="A309" s="23"/>
      <c r="B309" s="26"/>
      <c r="C309" s="24"/>
      <c r="D309" s="25"/>
      <c r="E309" s="25"/>
      <c r="F309" s="24"/>
      <c r="G309" s="24"/>
      <c r="H309" s="24" t="s">
        <v>31</v>
      </c>
      <c r="I309" s="41">
        <f>I308*0.7</f>
        <v>12600</v>
      </c>
      <c r="J309" s="41"/>
      <c r="K309" s="41"/>
      <c r="L309" s="41">
        <f>L308*0.7</f>
        <v>12600</v>
      </c>
      <c r="M309" s="25"/>
      <c r="N309" s="25"/>
      <c r="O309" s="25"/>
      <c r="P309" s="24"/>
      <c r="Q309" s="25"/>
      <c r="R309" s="24"/>
      <c r="S309" s="26"/>
    </row>
    <row r="310" spans="1:19" s="4" customFormat="1" ht="27.75" customHeight="1">
      <c r="A310" s="23"/>
      <c r="B310" s="26"/>
      <c r="C310" s="24"/>
      <c r="D310" s="25"/>
      <c r="E310" s="25"/>
      <c r="F310" s="24"/>
      <c r="G310" s="24"/>
      <c r="H310" s="24" t="s">
        <v>32</v>
      </c>
      <c r="I310" s="41">
        <f>I308*0.3</f>
        <v>5400</v>
      </c>
      <c r="J310" s="41"/>
      <c r="K310" s="41"/>
      <c r="L310" s="41">
        <f>L308*0.3</f>
        <v>5400</v>
      </c>
      <c r="M310" s="25"/>
      <c r="N310" s="25"/>
      <c r="O310" s="25"/>
      <c r="P310" s="24"/>
      <c r="Q310" s="25"/>
      <c r="R310" s="24"/>
      <c r="S310" s="26"/>
    </row>
    <row r="311" spans="1:19" s="4" customFormat="1" ht="27.75" customHeight="1">
      <c r="A311" s="23" t="s">
        <v>638</v>
      </c>
      <c r="B311" s="26" t="s">
        <v>639</v>
      </c>
      <c r="C311" s="23"/>
      <c r="D311" s="26"/>
      <c r="E311" s="26"/>
      <c r="F311" s="23"/>
      <c r="G311" s="23"/>
      <c r="H311" s="33" t="s">
        <v>67</v>
      </c>
      <c r="I311" s="41">
        <f>I314+I317+I320+I323</f>
        <v>79908</v>
      </c>
      <c r="J311" s="41"/>
      <c r="K311" s="41"/>
      <c r="L311" s="41">
        <f>L314+L317+L320+L323</f>
        <v>79908</v>
      </c>
      <c r="M311" s="25"/>
      <c r="N311" s="25"/>
      <c r="O311" s="26"/>
      <c r="P311" s="23"/>
      <c r="Q311" s="26"/>
      <c r="R311" s="23"/>
      <c r="S311" s="26"/>
    </row>
    <row r="312" spans="1:19" s="4" customFormat="1" ht="27.75" customHeight="1">
      <c r="A312" s="23"/>
      <c r="B312" s="26"/>
      <c r="C312" s="23"/>
      <c r="D312" s="26"/>
      <c r="E312" s="26"/>
      <c r="F312" s="23"/>
      <c r="G312" s="23"/>
      <c r="H312" s="33" t="s">
        <v>31</v>
      </c>
      <c r="I312" s="41">
        <f>I315+I318+I321+I324</f>
        <v>42424</v>
      </c>
      <c r="J312" s="41"/>
      <c r="K312" s="41"/>
      <c r="L312" s="41">
        <f>L315+L318+L321+L324</f>
        <v>42424</v>
      </c>
      <c r="M312" s="25"/>
      <c r="N312" s="25"/>
      <c r="O312" s="26"/>
      <c r="P312" s="23"/>
      <c r="Q312" s="26"/>
      <c r="R312" s="23"/>
      <c r="S312" s="26"/>
    </row>
    <row r="313" spans="1:19" s="4" customFormat="1" ht="27.75" customHeight="1">
      <c r="A313" s="23"/>
      <c r="B313" s="26"/>
      <c r="C313" s="23"/>
      <c r="D313" s="26"/>
      <c r="E313" s="26"/>
      <c r="F313" s="23"/>
      <c r="G313" s="23"/>
      <c r="H313" s="33" t="s">
        <v>32</v>
      </c>
      <c r="I313" s="41">
        <f>I316+I319+I322+I325</f>
        <v>37484</v>
      </c>
      <c r="J313" s="41"/>
      <c r="K313" s="41"/>
      <c r="L313" s="41">
        <f>L316+L319+L322+L325</f>
        <v>37484</v>
      </c>
      <c r="M313" s="25"/>
      <c r="N313" s="25"/>
      <c r="O313" s="26"/>
      <c r="P313" s="23"/>
      <c r="Q313" s="26"/>
      <c r="R313" s="23"/>
      <c r="S313" s="26"/>
    </row>
    <row r="314" spans="1:20" s="1" customFormat="1" ht="27.75" customHeight="1">
      <c r="A314" s="24">
        <v>1</v>
      </c>
      <c r="B314" s="25" t="s">
        <v>640</v>
      </c>
      <c r="C314" s="24" t="s">
        <v>37</v>
      </c>
      <c r="D314" s="25" t="s">
        <v>641</v>
      </c>
      <c r="E314" s="25" t="s">
        <v>642</v>
      </c>
      <c r="F314" s="24">
        <v>2021</v>
      </c>
      <c r="G314" s="24">
        <v>2022</v>
      </c>
      <c r="H314" s="33" t="s">
        <v>67</v>
      </c>
      <c r="I314" s="41">
        <v>2983</v>
      </c>
      <c r="J314" s="41"/>
      <c r="K314" s="41"/>
      <c r="L314" s="41">
        <v>2983</v>
      </c>
      <c r="M314" s="25" t="s">
        <v>641</v>
      </c>
      <c r="N314" s="25" t="s">
        <v>643</v>
      </c>
      <c r="O314" s="25" t="s">
        <v>644</v>
      </c>
      <c r="P314" s="24" t="s">
        <v>645</v>
      </c>
      <c r="Q314" s="25" t="s">
        <v>94</v>
      </c>
      <c r="R314" s="24" t="s">
        <v>646</v>
      </c>
      <c r="S314" s="25"/>
      <c r="T314" s="97" t="s">
        <v>647</v>
      </c>
    </row>
    <row r="315" spans="1:20" s="1" customFormat="1" ht="27.75" customHeight="1">
      <c r="A315" s="24"/>
      <c r="B315" s="25"/>
      <c r="C315" s="24"/>
      <c r="D315" s="25"/>
      <c r="E315" s="25"/>
      <c r="F315" s="24"/>
      <c r="G315" s="24"/>
      <c r="H315" s="33" t="s">
        <v>31</v>
      </c>
      <c r="I315" s="41">
        <v>1491</v>
      </c>
      <c r="J315" s="41"/>
      <c r="K315" s="41"/>
      <c r="L315" s="41">
        <v>1491</v>
      </c>
      <c r="M315" s="25"/>
      <c r="N315" s="25"/>
      <c r="O315" s="25"/>
      <c r="P315" s="24"/>
      <c r="Q315" s="25"/>
      <c r="R315" s="24"/>
      <c r="S315" s="25"/>
      <c r="T315" s="97"/>
    </row>
    <row r="316" spans="1:20" s="1" customFormat="1" ht="27.75" customHeight="1">
      <c r="A316" s="24"/>
      <c r="B316" s="25"/>
      <c r="C316" s="24"/>
      <c r="D316" s="25"/>
      <c r="E316" s="25"/>
      <c r="F316" s="24"/>
      <c r="G316" s="24"/>
      <c r="H316" s="33" t="s">
        <v>32</v>
      </c>
      <c r="I316" s="41">
        <v>1492</v>
      </c>
      <c r="J316" s="41"/>
      <c r="K316" s="41"/>
      <c r="L316" s="41">
        <v>1492</v>
      </c>
      <c r="M316" s="25"/>
      <c r="N316" s="25"/>
      <c r="O316" s="25"/>
      <c r="P316" s="24"/>
      <c r="Q316" s="25"/>
      <c r="R316" s="24"/>
      <c r="S316" s="25"/>
      <c r="T316" s="97"/>
    </row>
    <row r="317" spans="1:20" s="1" customFormat="1" ht="27.75" customHeight="1">
      <c r="A317" s="24">
        <v>2</v>
      </c>
      <c r="B317" s="25" t="s">
        <v>648</v>
      </c>
      <c r="C317" s="24" t="s">
        <v>37</v>
      </c>
      <c r="D317" s="25" t="s">
        <v>649</v>
      </c>
      <c r="E317" s="25" t="s">
        <v>650</v>
      </c>
      <c r="F317" s="24">
        <v>2021</v>
      </c>
      <c r="G317" s="24">
        <v>2023</v>
      </c>
      <c r="H317" s="33" t="s">
        <v>67</v>
      </c>
      <c r="I317" s="41">
        <v>52228</v>
      </c>
      <c r="J317" s="41"/>
      <c r="K317" s="41"/>
      <c r="L317" s="43">
        <f>I317</f>
        <v>52228</v>
      </c>
      <c r="M317" s="25" t="s">
        <v>651</v>
      </c>
      <c r="N317" s="25" t="s">
        <v>643</v>
      </c>
      <c r="O317" s="25" t="s">
        <v>644</v>
      </c>
      <c r="P317" s="24" t="s">
        <v>645</v>
      </c>
      <c r="Q317" s="25" t="s">
        <v>94</v>
      </c>
      <c r="R317" s="24" t="s">
        <v>646</v>
      </c>
      <c r="S317" s="25"/>
      <c r="T317" s="97" t="s">
        <v>652</v>
      </c>
    </row>
    <row r="318" spans="1:20" s="1" customFormat="1" ht="27.75" customHeight="1">
      <c r="A318" s="24"/>
      <c r="B318" s="25"/>
      <c r="C318" s="24"/>
      <c r="D318" s="25"/>
      <c r="E318" s="25"/>
      <c r="F318" s="24"/>
      <c r="G318" s="24"/>
      <c r="H318" s="33" t="s">
        <v>31</v>
      </c>
      <c r="I318" s="41">
        <v>26114</v>
      </c>
      <c r="J318" s="41"/>
      <c r="K318" s="41"/>
      <c r="L318" s="43">
        <f>I318</f>
        <v>26114</v>
      </c>
      <c r="M318" s="25"/>
      <c r="N318" s="25"/>
      <c r="O318" s="25"/>
      <c r="P318" s="24"/>
      <c r="Q318" s="25"/>
      <c r="R318" s="24"/>
      <c r="S318" s="25"/>
      <c r="T318" s="97"/>
    </row>
    <row r="319" spans="1:20" s="1" customFormat="1" ht="27.75" customHeight="1">
      <c r="A319" s="24"/>
      <c r="B319" s="25"/>
      <c r="C319" s="24"/>
      <c r="D319" s="25"/>
      <c r="E319" s="25"/>
      <c r="F319" s="24"/>
      <c r="G319" s="24"/>
      <c r="H319" s="33" t="s">
        <v>32</v>
      </c>
      <c r="I319" s="41">
        <v>26114</v>
      </c>
      <c r="J319" s="41"/>
      <c r="K319" s="41"/>
      <c r="L319" s="43">
        <f>I319</f>
        <v>26114</v>
      </c>
      <c r="M319" s="25"/>
      <c r="N319" s="25"/>
      <c r="O319" s="25"/>
      <c r="P319" s="24"/>
      <c r="Q319" s="25"/>
      <c r="R319" s="24"/>
      <c r="S319" s="25"/>
      <c r="T319" s="97"/>
    </row>
    <row r="320" spans="1:20" s="1" customFormat="1" ht="36" customHeight="1">
      <c r="A320" s="24">
        <v>3</v>
      </c>
      <c r="B320" s="25" t="s">
        <v>653</v>
      </c>
      <c r="C320" s="24" t="s">
        <v>37</v>
      </c>
      <c r="D320" s="25" t="s">
        <v>654</v>
      </c>
      <c r="E320" s="25" t="s">
        <v>655</v>
      </c>
      <c r="F320" s="24">
        <v>2021</v>
      </c>
      <c r="G320" s="24">
        <v>2023</v>
      </c>
      <c r="H320" s="33" t="s">
        <v>67</v>
      </c>
      <c r="I320" s="24">
        <v>20821</v>
      </c>
      <c r="J320" s="41"/>
      <c r="K320" s="41"/>
      <c r="L320" s="24">
        <v>20821</v>
      </c>
      <c r="M320" s="25" t="s">
        <v>656</v>
      </c>
      <c r="N320" s="25" t="s">
        <v>657</v>
      </c>
      <c r="O320" s="25" t="s">
        <v>658</v>
      </c>
      <c r="P320" s="24" t="s">
        <v>659</v>
      </c>
      <c r="Q320" s="25" t="s">
        <v>94</v>
      </c>
      <c r="R320" s="24" t="s">
        <v>660</v>
      </c>
      <c r="S320" s="25"/>
      <c r="T320" s="97"/>
    </row>
    <row r="321" spans="1:20" s="1" customFormat="1" ht="36" customHeight="1">
      <c r="A321" s="24"/>
      <c r="B321" s="25"/>
      <c r="C321" s="24"/>
      <c r="D321" s="25"/>
      <c r="E321" s="25"/>
      <c r="F321" s="24"/>
      <c r="G321" s="24"/>
      <c r="H321" s="33" t="s">
        <v>31</v>
      </c>
      <c r="I321" s="24">
        <v>12493</v>
      </c>
      <c r="J321" s="41"/>
      <c r="K321" s="41"/>
      <c r="L321" s="24">
        <v>12493</v>
      </c>
      <c r="M321" s="25"/>
      <c r="N321" s="25"/>
      <c r="O321" s="25"/>
      <c r="P321" s="24"/>
      <c r="Q321" s="25"/>
      <c r="R321" s="24"/>
      <c r="S321" s="25"/>
      <c r="T321" s="97"/>
    </row>
    <row r="322" spans="1:20" s="1" customFormat="1" ht="36" customHeight="1">
      <c r="A322" s="24"/>
      <c r="B322" s="25"/>
      <c r="C322" s="24"/>
      <c r="D322" s="25"/>
      <c r="E322" s="25"/>
      <c r="F322" s="24"/>
      <c r="G322" s="24"/>
      <c r="H322" s="33" t="s">
        <v>32</v>
      </c>
      <c r="I322" s="24">
        <v>8328</v>
      </c>
      <c r="J322" s="41"/>
      <c r="K322" s="41"/>
      <c r="L322" s="24">
        <v>8328</v>
      </c>
      <c r="M322" s="25"/>
      <c r="N322" s="25"/>
      <c r="O322" s="25"/>
      <c r="P322" s="24"/>
      <c r="Q322" s="25"/>
      <c r="R322" s="24"/>
      <c r="S322" s="25"/>
      <c r="T322" s="97"/>
    </row>
    <row r="323" spans="1:20" s="1" customFormat="1" ht="27.75" customHeight="1">
      <c r="A323" s="24">
        <v>4</v>
      </c>
      <c r="B323" s="25" t="s">
        <v>661</v>
      </c>
      <c r="C323" s="24" t="s">
        <v>37</v>
      </c>
      <c r="D323" s="25" t="s">
        <v>662</v>
      </c>
      <c r="E323" s="25" t="s">
        <v>663</v>
      </c>
      <c r="F323" s="24">
        <v>2021</v>
      </c>
      <c r="G323" s="24">
        <v>2022</v>
      </c>
      <c r="H323" s="33" t="s">
        <v>67</v>
      </c>
      <c r="I323" s="41">
        <v>3876</v>
      </c>
      <c r="J323" s="41"/>
      <c r="K323" s="41"/>
      <c r="L323" s="41">
        <f>I323</f>
        <v>3876</v>
      </c>
      <c r="M323" s="25" t="s">
        <v>664</v>
      </c>
      <c r="N323" s="25" t="s">
        <v>665</v>
      </c>
      <c r="O323" s="25" t="s">
        <v>666</v>
      </c>
      <c r="P323" s="24" t="s">
        <v>667</v>
      </c>
      <c r="Q323" s="25" t="s">
        <v>94</v>
      </c>
      <c r="R323" s="24" t="s">
        <v>660</v>
      </c>
      <c r="S323" s="25"/>
      <c r="T323" s="97"/>
    </row>
    <row r="324" spans="1:20" s="1" customFormat="1" ht="27.75" customHeight="1">
      <c r="A324" s="24"/>
      <c r="B324" s="25"/>
      <c r="C324" s="24"/>
      <c r="D324" s="25"/>
      <c r="E324" s="25"/>
      <c r="F324" s="24"/>
      <c r="G324" s="24"/>
      <c r="H324" s="33" t="s">
        <v>31</v>
      </c>
      <c r="I324" s="41">
        <f>ROUND(I323*0.6,0)</f>
        <v>2326</v>
      </c>
      <c r="J324" s="41"/>
      <c r="K324" s="41"/>
      <c r="L324" s="41">
        <f>I324</f>
        <v>2326</v>
      </c>
      <c r="M324" s="25"/>
      <c r="N324" s="25"/>
      <c r="O324" s="25"/>
      <c r="P324" s="24"/>
      <c r="Q324" s="25"/>
      <c r="R324" s="24"/>
      <c r="S324" s="25"/>
      <c r="T324" s="97"/>
    </row>
    <row r="325" spans="1:20" s="1" customFormat="1" ht="27.75" customHeight="1">
      <c r="A325" s="24"/>
      <c r="B325" s="25"/>
      <c r="C325" s="24"/>
      <c r="D325" s="25"/>
      <c r="E325" s="25"/>
      <c r="F325" s="24"/>
      <c r="G325" s="24"/>
      <c r="H325" s="33" t="s">
        <v>32</v>
      </c>
      <c r="I325" s="41">
        <f>I323-I324</f>
        <v>1550</v>
      </c>
      <c r="J325" s="41"/>
      <c r="K325" s="41"/>
      <c r="L325" s="41">
        <f>I325</f>
        <v>1550</v>
      </c>
      <c r="M325" s="25"/>
      <c r="N325" s="25"/>
      <c r="O325" s="25"/>
      <c r="P325" s="24"/>
      <c r="Q325" s="25"/>
      <c r="R325" s="24"/>
      <c r="S325" s="25"/>
      <c r="T325" s="97"/>
    </row>
    <row r="326" spans="1:19" s="14" customFormat="1" ht="57" customHeight="1">
      <c r="A326" s="98"/>
      <c r="B326" s="98"/>
      <c r="C326" s="98"/>
      <c r="D326" s="98"/>
      <c r="E326" s="98"/>
      <c r="F326" s="98"/>
      <c r="G326" s="98"/>
      <c r="H326" s="98"/>
      <c r="I326" s="99"/>
      <c r="J326" s="99"/>
      <c r="K326" s="99"/>
      <c r="L326" s="99"/>
      <c r="M326" s="98"/>
      <c r="N326" s="98"/>
      <c r="O326" s="100"/>
      <c r="P326" s="100"/>
      <c r="Q326" s="100"/>
      <c r="R326" s="100"/>
      <c r="S326" s="98"/>
    </row>
    <row r="327" ht="15" customHeight="1"/>
  </sheetData>
  <sheetProtection/>
  <autoFilter ref="A6:AP326"/>
  <mergeCells count="1488">
    <mergeCell ref="A1:B1"/>
    <mergeCell ref="A2:S2"/>
    <mergeCell ref="L4:N4"/>
    <mergeCell ref="A326:S326"/>
    <mergeCell ref="A4:A5"/>
    <mergeCell ref="A11:A14"/>
    <mergeCell ref="A15:A18"/>
    <mergeCell ref="A19:A22"/>
    <mergeCell ref="A23:A26"/>
    <mergeCell ref="A27:A30"/>
    <mergeCell ref="A31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B4:B5"/>
    <mergeCell ref="B11:B14"/>
    <mergeCell ref="B15:B18"/>
    <mergeCell ref="B19:B22"/>
    <mergeCell ref="B23:B26"/>
    <mergeCell ref="B27:B30"/>
    <mergeCell ref="B31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C4:C5"/>
    <mergeCell ref="C7:C10"/>
    <mergeCell ref="C11:C14"/>
    <mergeCell ref="C15:C18"/>
    <mergeCell ref="C19:C22"/>
    <mergeCell ref="C23:C26"/>
    <mergeCell ref="C27:C30"/>
    <mergeCell ref="C31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3"/>
    <mergeCell ref="C194:C196"/>
    <mergeCell ref="C197:C199"/>
    <mergeCell ref="C200:C202"/>
    <mergeCell ref="C203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38"/>
    <mergeCell ref="C239:C241"/>
    <mergeCell ref="C242:C244"/>
    <mergeCell ref="C245:C247"/>
    <mergeCell ref="C248:C250"/>
    <mergeCell ref="C251:C253"/>
    <mergeCell ref="C254:C256"/>
    <mergeCell ref="C257:C259"/>
    <mergeCell ref="C260:C262"/>
    <mergeCell ref="C263:C265"/>
    <mergeCell ref="C266:C268"/>
    <mergeCell ref="C269:C271"/>
    <mergeCell ref="C272:C274"/>
    <mergeCell ref="C275:C277"/>
    <mergeCell ref="C278:C280"/>
    <mergeCell ref="C281:C283"/>
    <mergeCell ref="C284:C286"/>
    <mergeCell ref="C287:C289"/>
    <mergeCell ref="C290:C292"/>
    <mergeCell ref="C293:C295"/>
    <mergeCell ref="C296:C298"/>
    <mergeCell ref="C299:C301"/>
    <mergeCell ref="C302:C304"/>
    <mergeCell ref="C305:C307"/>
    <mergeCell ref="C308:C310"/>
    <mergeCell ref="C311:C313"/>
    <mergeCell ref="C314:C316"/>
    <mergeCell ref="C317:C319"/>
    <mergeCell ref="C320:C322"/>
    <mergeCell ref="C323:C325"/>
    <mergeCell ref="D4:D5"/>
    <mergeCell ref="D7:D10"/>
    <mergeCell ref="D11:D14"/>
    <mergeCell ref="D15:D18"/>
    <mergeCell ref="D19:D22"/>
    <mergeCell ref="D23:D26"/>
    <mergeCell ref="D27:D30"/>
    <mergeCell ref="D31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05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248:D250"/>
    <mergeCell ref="D251:D253"/>
    <mergeCell ref="D254:D256"/>
    <mergeCell ref="D257:D259"/>
    <mergeCell ref="D260:D262"/>
    <mergeCell ref="D263:D265"/>
    <mergeCell ref="D266:D268"/>
    <mergeCell ref="D269:D271"/>
    <mergeCell ref="D272:D274"/>
    <mergeCell ref="D275:D277"/>
    <mergeCell ref="D278:D280"/>
    <mergeCell ref="D281:D283"/>
    <mergeCell ref="D284:D286"/>
    <mergeCell ref="D287:D289"/>
    <mergeCell ref="D290:D292"/>
    <mergeCell ref="D293:D295"/>
    <mergeCell ref="D296:D298"/>
    <mergeCell ref="D299:D301"/>
    <mergeCell ref="D302:D304"/>
    <mergeCell ref="D305:D307"/>
    <mergeCell ref="D308:D310"/>
    <mergeCell ref="D311:D313"/>
    <mergeCell ref="D314:D316"/>
    <mergeCell ref="D317:D319"/>
    <mergeCell ref="D320:D322"/>
    <mergeCell ref="D323:D325"/>
    <mergeCell ref="E4:E5"/>
    <mergeCell ref="E7:E10"/>
    <mergeCell ref="E11:E14"/>
    <mergeCell ref="E15:E18"/>
    <mergeCell ref="E19:E22"/>
    <mergeCell ref="E23:E26"/>
    <mergeCell ref="E27:E30"/>
    <mergeCell ref="E31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6:E208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E236:E238"/>
    <mergeCell ref="E239:E241"/>
    <mergeCell ref="E242:E244"/>
    <mergeCell ref="E245:E247"/>
    <mergeCell ref="E248:E250"/>
    <mergeCell ref="E251:E253"/>
    <mergeCell ref="E254:E256"/>
    <mergeCell ref="E257:E259"/>
    <mergeCell ref="E260:E262"/>
    <mergeCell ref="E263:E265"/>
    <mergeCell ref="E266:E268"/>
    <mergeCell ref="E269:E271"/>
    <mergeCell ref="E272:E274"/>
    <mergeCell ref="E275:E277"/>
    <mergeCell ref="E278:E280"/>
    <mergeCell ref="E281:E283"/>
    <mergeCell ref="E284:E286"/>
    <mergeCell ref="E287:E289"/>
    <mergeCell ref="E290:E292"/>
    <mergeCell ref="E293:E295"/>
    <mergeCell ref="E296:E298"/>
    <mergeCell ref="E299:E301"/>
    <mergeCell ref="E302:E304"/>
    <mergeCell ref="E305:E307"/>
    <mergeCell ref="E308:E310"/>
    <mergeCell ref="E311:E313"/>
    <mergeCell ref="E314:E316"/>
    <mergeCell ref="E317:E319"/>
    <mergeCell ref="E320:E322"/>
    <mergeCell ref="E323:E325"/>
    <mergeCell ref="F4:F5"/>
    <mergeCell ref="F7:F10"/>
    <mergeCell ref="F11:F14"/>
    <mergeCell ref="F15:F18"/>
    <mergeCell ref="F19:F22"/>
    <mergeCell ref="F23:F26"/>
    <mergeCell ref="F27:F30"/>
    <mergeCell ref="F31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05"/>
    <mergeCell ref="F206:F208"/>
    <mergeCell ref="F209:F211"/>
    <mergeCell ref="F212:F214"/>
    <mergeCell ref="F215:F217"/>
    <mergeCell ref="F218:F220"/>
    <mergeCell ref="F221:F223"/>
    <mergeCell ref="F224:F226"/>
    <mergeCell ref="F227:F229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F257:F259"/>
    <mergeCell ref="F260:F262"/>
    <mergeCell ref="F263:F265"/>
    <mergeCell ref="F266:F268"/>
    <mergeCell ref="F269:F271"/>
    <mergeCell ref="F272:F274"/>
    <mergeCell ref="F275:F277"/>
    <mergeCell ref="F278:F280"/>
    <mergeCell ref="F281:F283"/>
    <mergeCell ref="F284:F286"/>
    <mergeCell ref="F287:F289"/>
    <mergeCell ref="F290:F292"/>
    <mergeCell ref="F293:F295"/>
    <mergeCell ref="F296:F298"/>
    <mergeCell ref="F299:F301"/>
    <mergeCell ref="F302:F304"/>
    <mergeCell ref="F305:F307"/>
    <mergeCell ref="F308:F310"/>
    <mergeCell ref="F311:F313"/>
    <mergeCell ref="F314:F316"/>
    <mergeCell ref="F317:F319"/>
    <mergeCell ref="F320:F322"/>
    <mergeCell ref="F323:F325"/>
    <mergeCell ref="G4:G5"/>
    <mergeCell ref="G7:G10"/>
    <mergeCell ref="G11:G14"/>
    <mergeCell ref="G15:G18"/>
    <mergeCell ref="G19:G22"/>
    <mergeCell ref="G23:G26"/>
    <mergeCell ref="G27:G30"/>
    <mergeCell ref="G31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16:G118"/>
    <mergeCell ref="G119:G121"/>
    <mergeCell ref="G122:G124"/>
    <mergeCell ref="G125:G127"/>
    <mergeCell ref="G128:G130"/>
    <mergeCell ref="G131:G133"/>
    <mergeCell ref="G134:G136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182:G184"/>
    <mergeCell ref="G185:G187"/>
    <mergeCell ref="G188:G190"/>
    <mergeCell ref="G191:G193"/>
    <mergeCell ref="G194:G196"/>
    <mergeCell ref="G197:G199"/>
    <mergeCell ref="G200:G202"/>
    <mergeCell ref="G203:G205"/>
    <mergeCell ref="G206:G208"/>
    <mergeCell ref="G209:G211"/>
    <mergeCell ref="G212:G214"/>
    <mergeCell ref="G215:G217"/>
    <mergeCell ref="G218:G220"/>
    <mergeCell ref="G221:G223"/>
    <mergeCell ref="G224:G226"/>
    <mergeCell ref="G227:G229"/>
    <mergeCell ref="G230:G232"/>
    <mergeCell ref="G233:G235"/>
    <mergeCell ref="G236:G238"/>
    <mergeCell ref="G239:G241"/>
    <mergeCell ref="G242:G244"/>
    <mergeCell ref="G245:G247"/>
    <mergeCell ref="G248:G250"/>
    <mergeCell ref="G251:G253"/>
    <mergeCell ref="G254:G256"/>
    <mergeCell ref="G257:G259"/>
    <mergeCell ref="G260:G262"/>
    <mergeCell ref="G263:G265"/>
    <mergeCell ref="G266:G268"/>
    <mergeCell ref="G269:G271"/>
    <mergeCell ref="G272:G274"/>
    <mergeCell ref="G275:G277"/>
    <mergeCell ref="G278:G280"/>
    <mergeCell ref="G281:G283"/>
    <mergeCell ref="G284:G286"/>
    <mergeCell ref="G287:G289"/>
    <mergeCell ref="G290:G292"/>
    <mergeCell ref="G293:G295"/>
    <mergeCell ref="G296:G298"/>
    <mergeCell ref="G299:G301"/>
    <mergeCell ref="G302:G304"/>
    <mergeCell ref="G305:G307"/>
    <mergeCell ref="G308:G310"/>
    <mergeCell ref="G311:G313"/>
    <mergeCell ref="G314:G316"/>
    <mergeCell ref="G317:G319"/>
    <mergeCell ref="G320:G322"/>
    <mergeCell ref="G323:G325"/>
    <mergeCell ref="H4:H5"/>
    <mergeCell ref="I4:I5"/>
    <mergeCell ref="J4:J5"/>
    <mergeCell ref="K4:K5"/>
    <mergeCell ref="M11:M14"/>
    <mergeCell ref="M15:M18"/>
    <mergeCell ref="M19:M22"/>
    <mergeCell ref="M23:M26"/>
    <mergeCell ref="M27:M30"/>
    <mergeCell ref="M31:M34"/>
    <mergeCell ref="M35:M37"/>
    <mergeCell ref="M38:M40"/>
    <mergeCell ref="M41:M43"/>
    <mergeCell ref="M44:M46"/>
    <mergeCell ref="M47:M49"/>
    <mergeCell ref="M50:M52"/>
    <mergeCell ref="M53:M55"/>
    <mergeCell ref="M56:M58"/>
    <mergeCell ref="M59:M61"/>
    <mergeCell ref="M62:M64"/>
    <mergeCell ref="M65:M67"/>
    <mergeCell ref="M68:M70"/>
    <mergeCell ref="M71:M73"/>
    <mergeCell ref="M74:M76"/>
    <mergeCell ref="M77:M79"/>
    <mergeCell ref="M80:M82"/>
    <mergeCell ref="M83:M85"/>
    <mergeCell ref="M86:M88"/>
    <mergeCell ref="M89:M91"/>
    <mergeCell ref="M92:M94"/>
    <mergeCell ref="M95:M97"/>
    <mergeCell ref="M98:M100"/>
    <mergeCell ref="M101:M103"/>
    <mergeCell ref="M104:M106"/>
    <mergeCell ref="M107:M109"/>
    <mergeCell ref="M110:M112"/>
    <mergeCell ref="M113:M115"/>
    <mergeCell ref="M116:M118"/>
    <mergeCell ref="M119:M121"/>
    <mergeCell ref="M122:M124"/>
    <mergeCell ref="M125:M127"/>
    <mergeCell ref="M128:M130"/>
    <mergeCell ref="M131:M133"/>
    <mergeCell ref="M134:M136"/>
    <mergeCell ref="M137:M139"/>
    <mergeCell ref="M140:M142"/>
    <mergeCell ref="M143:M145"/>
    <mergeCell ref="M146:M148"/>
    <mergeCell ref="M149:M151"/>
    <mergeCell ref="M152:M154"/>
    <mergeCell ref="M155:M157"/>
    <mergeCell ref="M158:M160"/>
    <mergeCell ref="M161:M163"/>
    <mergeCell ref="M164:M166"/>
    <mergeCell ref="M167:M169"/>
    <mergeCell ref="M170:M172"/>
    <mergeCell ref="M173:M175"/>
    <mergeCell ref="M176:M178"/>
    <mergeCell ref="M179:M181"/>
    <mergeCell ref="M182:M184"/>
    <mergeCell ref="M185:M187"/>
    <mergeCell ref="M188:M190"/>
    <mergeCell ref="M191:M193"/>
    <mergeCell ref="M194:M196"/>
    <mergeCell ref="M197:M199"/>
    <mergeCell ref="M200:M202"/>
    <mergeCell ref="M203:M205"/>
    <mergeCell ref="M206:M208"/>
    <mergeCell ref="M209:M211"/>
    <mergeCell ref="M212:M214"/>
    <mergeCell ref="M215:M217"/>
    <mergeCell ref="M218:M220"/>
    <mergeCell ref="M221:M223"/>
    <mergeCell ref="M224:M226"/>
    <mergeCell ref="M227:M229"/>
    <mergeCell ref="M230:M232"/>
    <mergeCell ref="M233:M235"/>
    <mergeCell ref="M236:M238"/>
    <mergeCell ref="M239:M241"/>
    <mergeCell ref="M242:M244"/>
    <mergeCell ref="M245:M247"/>
    <mergeCell ref="M248:M250"/>
    <mergeCell ref="M251:M253"/>
    <mergeCell ref="M254:M256"/>
    <mergeCell ref="M257:M259"/>
    <mergeCell ref="M260:M262"/>
    <mergeCell ref="M263:M265"/>
    <mergeCell ref="M266:M268"/>
    <mergeCell ref="M269:M271"/>
    <mergeCell ref="M272:M274"/>
    <mergeCell ref="M275:M277"/>
    <mergeCell ref="M278:M280"/>
    <mergeCell ref="M281:M283"/>
    <mergeCell ref="M284:M286"/>
    <mergeCell ref="M287:M289"/>
    <mergeCell ref="M290:M292"/>
    <mergeCell ref="M293:M295"/>
    <mergeCell ref="M296:M298"/>
    <mergeCell ref="M299:M301"/>
    <mergeCell ref="M302:M304"/>
    <mergeCell ref="M305:M307"/>
    <mergeCell ref="M308:M310"/>
    <mergeCell ref="M311:M313"/>
    <mergeCell ref="M314:M316"/>
    <mergeCell ref="M317:M319"/>
    <mergeCell ref="M320:M322"/>
    <mergeCell ref="M323:M325"/>
    <mergeCell ref="N11:N14"/>
    <mergeCell ref="N15:N18"/>
    <mergeCell ref="N19:N22"/>
    <mergeCell ref="N23:N26"/>
    <mergeCell ref="N27:N30"/>
    <mergeCell ref="N31:N34"/>
    <mergeCell ref="N35:N37"/>
    <mergeCell ref="N38:N40"/>
    <mergeCell ref="N41:N43"/>
    <mergeCell ref="N44:N46"/>
    <mergeCell ref="N47:N49"/>
    <mergeCell ref="N50:N52"/>
    <mergeCell ref="N53:N55"/>
    <mergeCell ref="N56:N58"/>
    <mergeCell ref="N59:N61"/>
    <mergeCell ref="N62:N64"/>
    <mergeCell ref="N65:N67"/>
    <mergeCell ref="N68:N70"/>
    <mergeCell ref="N71:N73"/>
    <mergeCell ref="N74:N76"/>
    <mergeCell ref="N77:N79"/>
    <mergeCell ref="N80:N82"/>
    <mergeCell ref="N83:N85"/>
    <mergeCell ref="N86:N88"/>
    <mergeCell ref="N89:N91"/>
    <mergeCell ref="N92:N94"/>
    <mergeCell ref="N95:N97"/>
    <mergeCell ref="N98:N100"/>
    <mergeCell ref="N101:N103"/>
    <mergeCell ref="N104:N106"/>
    <mergeCell ref="N107:N109"/>
    <mergeCell ref="N110:N112"/>
    <mergeCell ref="N113:N115"/>
    <mergeCell ref="N116:N118"/>
    <mergeCell ref="N119:N121"/>
    <mergeCell ref="N122:N124"/>
    <mergeCell ref="N125:N127"/>
    <mergeCell ref="N128:N130"/>
    <mergeCell ref="N131:N133"/>
    <mergeCell ref="N134:N136"/>
    <mergeCell ref="N137:N139"/>
    <mergeCell ref="N140:N142"/>
    <mergeCell ref="N143:N145"/>
    <mergeCell ref="N146:N148"/>
    <mergeCell ref="N149:N151"/>
    <mergeCell ref="N152:N154"/>
    <mergeCell ref="N155:N157"/>
    <mergeCell ref="N158:N160"/>
    <mergeCell ref="N161:N163"/>
    <mergeCell ref="N164:N166"/>
    <mergeCell ref="N167:N169"/>
    <mergeCell ref="N170:N172"/>
    <mergeCell ref="N173:N175"/>
    <mergeCell ref="N176:N178"/>
    <mergeCell ref="N179:N181"/>
    <mergeCell ref="N182:N184"/>
    <mergeCell ref="N185:N187"/>
    <mergeCell ref="N188:N190"/>
    <mergeCell ref="N191:N193"/>
    <mergeCell ref="N194:N196"/>
    <mergeCell ref="N197:N199"/>
    <mergeCell ref="N200:N202"/>
    <mergeCell ref="N203:N205"/>
    <mergeCell ref="N206:N208"/>
    <mergeCell ref="N209:N211"/>
    <mergeCell ref="N212:N214"/>
    <mergeCell ref="N215:N217"/>
    <mergeCell ref="N218:N220"/>
    <mergeCell ref="N221:N223"/>
    <mergeCell ref="N224:N226"/>
    <mergeCell ref="N227:N229"/>
    <mergeCell ref="N230:N232"/>
    <mergeCell ref="N233:N235"/>
    <mergeCell ref="N236:N238"/>
    <mergeCell ref="N239:N241"/>
    <mergeCell ref="N242:N244"/>
    <mergeCell ref="N245:N247"/>
    <mergeCell ref="N248:N250"/>
    <mergeCell ref="N251:N253"/>
    <mergeCell ref="N254:N256"/>
    <mergeCell ref="N257:N259"/>
    <mergeCell ref="N260:N262"/>
    <mergeCell ref="N263:N265"/>
    <mergeCell ref="N266:N268"/>
    <mergeCell ref="N269:N271"/>
    <mergeCell ref="N272:N274"/>
    <mergeCell ref="N275:N277"/>
    <mergeCell ref="N278:N280"/>
    <mergeCell ref="N281:N283"/>
    <mergeCell ref="N284:N286"/>
    <mergeCell ref="N287:N289"/>
    <mergeCell ref="N290:N292"/>
    <mergeCell ref="N293:N295"/>
    <mergeCell ref="N296:N298"/>
    <mergeCell ref="N299:N301"/>
    <mergeCell ref="N302:N304"/>
    <mergeCell ref="N305:N307"/>
    <mergeCell ref="N308:N310"/>
    <mergeCell ref="N311:N313"/>
    <mergeCell ref="N314:N316"/>
    <mergeCell ref="N317:N319"/>
    <mergeCell ref="N320:N322"/>
    <mergeCell ref="N323:N325"/>
    <mergeCell ref="O4:O5"/>
    <mergeCell ref="O11:O14"/>
    <mergeCell ref="O15:O18"/>
    <mergeCell ref="O19:O22"/>
    <mergeCell ref="O23:O26"/>
    <mergeCell ref="O27:O30"/>
    <mergeCell ref="O31:O34"/>
    <mergeCell ref="O35:O37"/>
    <mergeCell ref="O38:O40"/>
    <mergeCell ref="O41:O43"/>
    <mergeCell ref="O44:O46"/>
    <mergeCell ref="O47:O49"/>
    <mergeCell ref="O50:O52"/>
    <mergeCell ref="O53:O55"/>
    <mergeCell ref="O56:O58"/>
    <mergeCell ref="O59:O61"/>
    <mergeCell ref="O62:O64"/>
    <mergeCell ref="O65:O67"/>
    <mergeCell ref="O68:O70"/>
    <mergeCell ref="O71:O73"/>
    <mergeCell ref="O74:O76"/>
    <mergeCell ref="O77:O79"/>
    <mergeCell ref="O80:O82"/>
    <mergeCell ref="O83:O85"/>
    <mergeCell ref="O86:O88"/>
    <mergeCell ref="O89:O91"/>
    <mergeCell ref="O92:O94"/>
    <mergeCell ref="O95:O97"/>
    <mergeCell ref="O98:O100"/>
    <mergeCell ref="O101:O103"/>
    <mergeCell ref="O104:O106"/>
    <mergeCell ref="O107:O109"/>
    <mergeCell ref="O110:O112"/>
    <mergeCell ref="O113:O115"/>
    <mergeCell ref="O116:O118"/>
    <mergeCell ref="O119:O121"/>
    <mergeCell ref="O122:O124"/>
    <mergeCell ref="O125:O127"/>
    <mergeCell ref="O128:O130"/>
    <mergeCell ref="O131:O133"/>
    <mergeCell ref="O134:O136"/>
    <mergeCell ref="O137:O139"/>
    <mergeCell ref="O140:O142"/>
    <mergeCell ref="O143:O145"/>
    <mergeCell ref="O146:O148"/>
    <mergeCell ref="O149:O151"/>
    <mergeCell ref="O152:O154"/>
    <mergeCell ref="O155:O157"/>
    <mergeCell ref="O158:O160"/>
    <mergeCell ref="O161:O163"/>
    <mergeCell ref="O164:O166"/>
    <mergeCell ref="O167:O169"/>
    <mergeCell ref="O170:O172"/>
    <mergeCell ref="O173:O175"/>
    <mergeCell ref="O176:O178"/>
    <mergeCell ref="O179:O181"/>
    <mergeCell ref="O182:O184"/>
    <mergeCell ref="O185:O187"/>
    <mergeCell ref="O188:O190"/>
    <mergeCell ref="O191:O193"/>
    <mergeCell ref="O194:O196"/>
    <mergeCell ref="O197:O199"/>
    <mergeCell ref="O200:O202"/>
    <mergeCell ref="O203:O205"/>
    <mergeCell ref="O206:O208"/>
    <mergeCell ref="O209:O211"/>
    <mergeCell ref="O212:O214"/>
    <mergeCell ref="O215:O217"/>
    <mergeCell ref="O218:O220"/>
    <mergeCell ref="O221:O223"/>
    <mergeCell ref="O224:O226"/>
    <mergeCell ref="O227:O229"/>
    <mergeCell ref="O230:O232"/>
    <mergeCell ref="O233:O235"/>
    <mergeCell ref="O236:O238"/>
    <mergeCell ref="O239:O241"/>
    <mergeCell ref="O242:O244"/>
    <mergeCell ref="O245:O247"/>
    <mergeCell ref="O248:O250"/>
    <mergeCell ref="O251:O253"/>
    <mergeCell ref="O254:O256"/>
    <mergeCell ref="O257:O259"/>
    <mergeCell ref="O260:O262"/>
    <mergeCell ref="O263:O265"/>
    <mergeCell ref="O266:O268"/>
    <mergeCell ref="O269:O271"/>
    <mergeCell ref="O272:O274"/>
    <mergeCell ref="O275:O277"/>
    <mergeCell ref="O278:O280"/>
    <mergeCell ref="O281:O283"/>
    <mergeCell ref="O284:O286"/>
    <mergeCell ref="O287:O289"/>
    <mergeCell ref="O290:O292"/>
    <mergeCell ref="O293:O295"/>
    <mergeCell ref="O296:O298"/>
    <mergeCell ref="O299:O301"/>
    <mergeCell ref="O302:O304"/>
    <mergeCell ref="O305:O307"/>
    <mergeCell ref="O308:O310"/>
    <mergeCell ref="O311:O313"/>
    <mergeCell ref="O314:O316"/>
    <mergeCell ref="O317:O319"/>
    <mergeCell ref="O320:O322"/>
    <mergeCell ref="O323:O325"/>
    <mergeCell ref="P4:P5"/>
    <mergeCell ref="P11:P14"/>
    <mergeCell ref="P15:P18"/>
    <mergeCell ref="P19:P22"/>
    <mergeCell ref="P23:P26"/>
    <mergeCell ref="P27:P30"/>
    <mergeCell ref="P31:P34"/>
    <mergeCell ref="P35:P37"/>
    <mergeCell ref="P38:P40"/>
    <mergeCell ref="P41:P43"/>
    <mergeCell ref="P44:P46"/>
    <mergeCell ref="P47:P49"/>
    <mergeCell ref="P50:P52"/>
    <mergeCell ref="P53:P55"/>
    <mergeCell ref="P56:P58"/>
    <mergeCell ref="P59:P61"/>
    <mergeCell ref="P62:P64"/>
    <mergeCell ref="P65:P67"/>
    <mergeCell ref="P68:P70"/>
    <mergeCell ref="P71:P73"/>
    <mergeCell ref="P74:P76"/>
    <mergeCell ref="P77:P79"/>
    <mergeCell ref="P80:P82"/>
    <mergeCell ref="P83:P85"/>
    <mergeCell ref="P86:P88"/>
    <mergeCell ref="P89:P91"/>
    <mergeCell ref="P92:P94"/>
    <mergeCell ref="P95:P97"/>
    <mergeCell ref="P98:P100"/>
    <mergeCell ref="P101:P103"/>
    <mergeCell ref="P104:P106"/>
    <mergeCell ref="P107:P109"/>
    <mergeCell ref="P110:P112"/>
    <mergeCell ref="P113:P115"/>
    <mergeCell ref="P116:P118"/>
    <mergeCell ref="P119:P121"/>
    <mergeCell ref="P122:P124"/>
    <mergeCell ref="P125:P127"/>
    <mergeCell ref="P128:P130"/>
    <mergeCell ref="P131:P133"/>
    <mergeCell ref="P134:P136"/>
    <mergeCell ref="P137:P139"/>
    <mergeCell ref="P140:P142"/>
    <mergeCell ref="P143:P145"/>
    <mergeCell ref="P146:P148"/>
    <mergeCell ref="P149:P151"/>
    <mergeCell ref="P152:P154"/>
    <mergeCell ref="P155:P157"/>
    <mergeCell ref="P158:P160"/>
    <mergeCell ref="P161:P163"/>
    <mergeCell ref="P164:P166"/>
    <mergeCell ref="P167:P169"/>
    <mergeCell ref="P170:P172"/>
    <mergeCell ref="P173:P175"/>
    <mergeCell ref="P176:P178"/>
    <mergeCell ref="P179:P181"/>
    <mergeCell ref="P182:P184"/>
    <mergeCell ref="P185:P187"/>
    <mergeCell ref="P188:P190"/>
    <mergeCell ref="P191:P193"/>
    <mergeCell ref="P194:P196"/>
    <mergeCell ref="P197:P199"/>
    <mergeCell ref="P200:P202"/>
    <mergeCell ref="P203:P205"/>
    <mergeCell ref="P206:P208"/>
    <mergeCell ref="P209:P211"/>
    <mergeCell ref="P212:P214"/>
    <mergeCell ref="P215:P217"/>
    <mergeCell ref="P218:P220"/>
    <mergeCell ref="P221:P223"/>
    <mergeCell ref="P224:P226"/>
    <mergeCell ref="P227:P229"/>
    <mergeCell ref="P230:P232"/>
    <mergeCell ref="P233:P235"/>
    <mergeCell ref="P236:P238"/>
    <mergeCell ref="P239:P241"/>
    <mergeCell ref="P242:P244"/>
    <mergeCell ref="P245:P247"/>
    <mergeCell ref="P248:P250"/>
    <mergeCell ref="P251:P253"/>
    <mergeCell ref="P254:P256"/>
    <mergeCell ref="P257:P259"/>
    <mergeCell ref="P260:P262"/>
    <mergeCell ref="P263:P265"/>
    <mergeCell ref="P266:P268"/>
    <mergeCell ref="P269:P271"/>
    <mergeCell ref="P272:P274"/>
    <mergeCell ref="P275:P277"/>
    <mergeCell ref="P278:P280"/>
    <mergeCell ref="P281:P283"/>
    <mergeCell ref="P284:P286"/>
    <mergeCell ref="P287:P289"/>
    <mergeCell ref="P290:P292"/>
    <mergeCell ref="P293:P295"/>
    <mergeCell ref="P296:P298"/>
    <mergeCell ref="P299:P301"/>
    <mergeCell ref="P302:P304"/>
    <mergeCell ref="P305:P307"/>
    <mergeCell ref="P308:P310"/>
    <mergeCell ref="P311:P313"/>
    <mergeCell ref="P314:P316"/>
    <mergeCell ref="P317:P319"/>
    <mergeCell ref="P320:P322"/>
    <mergeCell ref="P323:P325"/>
    <mergeCell ref="Q4:Q5"/>
    <mergeCell ref="Q11:Q14"/>
    <mergeCell ref="Q15:Q18"/>
    <mergeCell ref="Q19:Q22"/>
    <mergeCell ref="Q23:Q26"/>
    <mergeCell ref="Q27:Q30"/>
    <mergeCell ref="Q31:Q34"/>
    <mergeCell ref="Q35:Q37"/>
    <mergeCell ref="Q38:Q40"/>
    <mergeCell ref="Q41:Q43"/>
    <mergeCell ref="Q44:Q46"/>
    <mergeCell ref="Q47:Q49"/>
    <mergeCell ref="Q50:Q52"/>
    <mergeCell ref="Q53:Q55"/>
    <mergeCell ref="Q56:Q58"/>
    <mergeCell ref="Q59:Q61"/>
    <mergeCell ref="Q62:Q64"/>
    <mergeCell ref="Q65:Q67"/>
    <mergeCell ref="Q68:Q70"/>
    <mergeCell ref="Q71:Q73"/>
    <mergeCell ref="Q74:Q76"/>
    <mergeCell ref="Q77:Q79"/>
    <mergeCell ref="Q80:Q82"/>
    <mergeCell ref="Q83:Q85"/>
    <mergeCell ref="Q86:Q88"/>
    <mergeCell ref="Q89:Q91"/>
    <mergeCell ref="Q92:Q94"/>
    <mergeCell ref="Q95:Q97"/>
    <mergeCell ref="Q98:Q100"/>
    <mergeCell ref="Q101:Q103"/>
    <mergeCell ref="Q104:Q106"/>
    <mergeCell ref="Q107:Q109"/>
    <mergeCell ref="Q110:Q112"/>
    <mergeCell ref="Q113:Q115"/>
    <mergeCell ref="Q116:Q118"/>
    <mergeCell ref="Q119:Q121"/>
    <mergeCell ref="Q122:Q124"/>
    <mergeCell ref="Q125:Q127"/>
    <mergeCell ref="Q128:Q130"/>
    <mergeCell ref="Q131:Q133"/>
    <mergeCell ref="Q134:Q136"/>
    <mergeCell ref="Q137:Q139"/>
    <mergeCell ref="Q140:Q142"/>
    <mergeCell ref="Q143:Q145"/>
    <mergeCell ref="Q146:Q148"/>
    <mergeCell ref="Q149:Q151"/>
    <mergeCell ref="Q152:Q154"/>
    <mergeCell ref="Q155:Q157"/>
    <mergeCell ref="Q158:Q160"/>
    <mergeCell ref="Q161:Q163"/>
    <mergeCell ref="Q164:Q166"/>
    <mergeCell ref="Q167:Q169"/>
    <mergeCell ref="Q170:Q172"/>
    <mergeCell ref="Q173:Q175"/>
    <mergeCell ref="Q176:Q178"/>
    <mergeCell ref="Q179:Q181"/>
    <mergeCell ref="Q182:Q184"/>
    <mergeCell ref="Q185:Q187"/>
    <mergeCell ref="Q188:Q190"/>
    <mergeCell ref="Q191:Q193"/>
    <mergeCell ref="Q194:Q196"/>
    <mergeCell ref="Q197:Q199"/>
    <mergeCell ref="Q200:Q202"/>
    <mergeCell ref="Q203:Q205"/>
    <mergeCell ref="Q206:Q208"/>
    <mergeCell ref="Q209:Q211"/>
    <mergeCell ref="Q212:Q214"/>
    <mergeCell ref="Q215:Q217"/>
    <mergeCell ref="Q218:Q220"/>
    <mergeCell ref="Q221:Q223"/>
    <mergeCell ref="Q224:Q226"/>
    <mergeCell ref="Q227:Q229"/>
    <mergeCell ref="Q230:Q232"/>
    <mergeCell ref="Q233:Q235"/>
    <mergeCell ref="Q236:Q238"/>
    <mergeCell ref="Q239:Q241"/>
    <mergeCell ref="Q242:Q244"/>
    <mergeCell ref="Q245:Q247"/>
    <mergeCell ref="Q248:Q250"/>
    <mergeCell ref="Q251:Q253"/>
    <mergeCell ref="Q254:Q256"/>
    <mergeCell ref="Q257:Q259"/>
    <mergeCell ref="Q260:Q262"/>
    <mergeCell ref="Q263:Q265"/>
    <mergeCell ref="Q266:Q268"/>
    <mergeCell ref="Q269:Q271"/>
    <mergeCell ref="Q272:Q274"/>
    <mergeCell ref="Q275:Q277"/>
    <mergeCell ref="Q278:Q280"/>
    <mergeCell ref="Q281:Q283"/>
    <mergeCell ref="Q284:Q286"/>
    <mergeCell ref="Q287:Q289"/>
    <mergeCell ref="Q290:Q292"/>
    <mergeCell ref="Q293:Q295"/>
    <mergeCell ref="Q296:Q298"/>
    <mergeCell ref="Q299:Q301"/>
    <mergeCell ref="Q302:Q304"/>
    <mergeCell ref="Q305:Q307"/>
    <mergeCell ref="Q308:Q310"/>
    <mergeCell ref="Q311:Q313"/>
    <mergeCell ref="Q314:Q316"/>
    <mergeCell ref="Q317:Q319"/>
    <mergeCell ref="Q320:Q322"/>
    <mergeCell ref="Q323:Q325"/>
    <mergeCell ref="R4:R5"/>
    <mergeCell ref="R11:R14"/>
    <mergeCell ref="R15:R18"/>
    <mergeCell ref="R19:R22"/>
    <mergeCell ref="R23:R26"/>
    <mergeCell ref="R27:R30"/>
    <mergeCell ref="R31:R34"/>
    <mergeCell ref="R35:R37"/>
    <mergeCell ref="R38:R40"/>
    <mergeCell ref="R41:R43"/>
    <mergeCell ref="R44:R46"/>
    <mergeCell ref="R47:R49"/>
    <mergeCell ref="R50:R52"/>
    <mergeCell ref="R53:R55"/>
    <mergeCell ref="R56:R58"/>
    <mergeCell ref="R59:R61"/>
    <mergeCell ref="R62:R64"/>
    <mergeCell ref="R65:R67"/>
    <mergeCell ref="R68:R70"/>
    <mergeCell ref="R71:R73"/>
    <mergeCell ref="R74:R76"/>
    <mergeCell ref="R77:R79"/>
    <mergeCell ref="R80:R82"/>
    <mergeCell ref="R83:R85"/>
    <mergeCell ref="R86:R88"/>
    <mergeCell ref="R89:R91"/>
    <mergeCell ref="R92:R94"/>
    <mergeCell ref="R95:R97"/>
    <mergeCell ref="R98:R100"/>
    <mergeCell ref="R101:R103"/>
    <mergeCell ref="R104:R106"/>
    <mergeCell ref="R107:R109"/>
    <mergeCell ref="R110:R112"/>
    <mergeCell ref="R113:R115"/>
    <mergeCell ref="R116:R118"/>
    <mergeCell ref="R119:R121"/>
    <mergeCell ref="R122:R124"/>
    <mergeCell ref="R125:R127"/>
    <mergeCell ref="R128:R130"/>
    <mergeCell ref="R131:R133"/>
    <mergeCell ref="R134:R136"/>
    <mergeCell ref="R137:R139"/>
    <mergeCell ref="R140:R142"/>
    <mergeCell ref="R143:R145"/>
    <mergeCell ref="R146:R148"/>
    <mergeCell ref="R149:R151"/>
    <mergeCell ref="R152:R154"/>
    <mergeCell ref="R155:R157"/>
    <mergeCell ref="R158:R160"/>
    <mergeCell ref="R161:R163"/>
    <mergeCell ref="R164:R166"/>
    <mergeCell ref="R167:R169"/>
    <mergeCell ref="R170:R172"/>
    <mergeCell ref="R173:R175"/>
    <mergeCell ref="R176:R178"/>
    <mergeCell ref="R179:R181"/>
    <mergeCell ref="R182:R184"/>
    <mergeCell ref="R185:R187"/>
    <mergeCell ref="R188:R190"/>
    <mergeCell ref="R191:R193"/>
    <mergeCell ref="R194:R196"/>
    <mergeCell ref="R197:R199"/>
    <mergeCell ref="R200:R202"/>
    <mergeCell ref="R203:R205"/>
    <mergeCell ref="R206:R208"/>
    <mergeCell ref="R209:R211"/>
    <mergeCell ref="R212:R214"/>
    <mergeCell ref="R215:R217"/>
    <mergeCell ref="R218:R220"/>
    <mergeCell ref="R221:R223"/>
    <mergeCell ref="R224:R226"/>
    <mergeCell ref="R227:R229"/>
    <mergeCell ref="R230:R232"/>
    <mergeCell ref="R233:R235"/>
    <mergeCell ref="R236:R238"/>
    <mergeCell ref="R239:R241"/>
    <mergeCell ref="R242:R244"/>
    <mergeCell ref="R245:R247"/>
    <mergeCell ref="R248:R250"/>
    <mergeCell ref="R251:R253"/>
    <mergeCell ref="R254:R256"/>
    <mergeCell ref="R257:R259"/>
    <mergeCell ref="R260:R262"/>
    <mergeCell ref="R263:R265"/>
    <mergeCell ref="R266:R268"/>
    <mergeCell ref="R269:R271"/>
    <mergeCell ref="R272:R274"/>
    <mergeCell ref="R275:R277"/>
    <mergeCell ref="R278:R280"/>
    <mergeCell ref="R281:R283"/>
    <mergeCell ref="R284:R286"/>
    <mergeCell ref="R287:R289"/>
    <mergeCell ref="R290:R292"/>
    <mergeCell ref="R293:R295"/>
    <mergeCell ref="R296:R298"/>
    <mergeCell ref="R299:R301"/>
    <mergeCell ref="R302:R304"/>
    <mergeCell ref="R305:R307"/>
    <mergeCell ref="R308:R310"/>
    <mergeCell ref="R311:R313"/>
    <mergeCell ref="R314:R316"/>
    <mergeCell ref="R317:R319"/>
    <mergeCell ref="R320:R322"/>
    <mergeCell ref="R323:R325"/>
    <mergeCell ref="S4:S5"/>
    <mergeCell ref="S7:S10"/>
    <mergeCell ref="S11:S14"/>
    <mergeCell ref="S15:S18"/>
    <mergeCell ref="S19:S22"/>
    <mergeCell ref="S23:S26"/>
    <mergeCell ref="S27:S30"/>
    <mergeCell ref="S31:S34"/>
    <mergeCell ref="S35:S37"/>
    <mergeCell ref="S38:S40"/>
    <mergeCell ref="S41:S43"/>
    <mergeCell ref="S44:S46"/>
    <mergeCell ref="S47:S49"/>
    <mergeCell ref="S50:S52"/>
    <mergeCell ref="S53:S55"/>
    <mergeCell ref="S56:S58"/>
    <mergeCell ref="S59:S61"/>
    <mergeCell ref="S62:S64"/>
    <mergeCell ref="S65:S67"/>
    <mergeCell ref="S68:S70"/>
    <mergeCell ref="S71:S73"/>
    <mergeCell ref="S74:S76"/>
    <mergeCell ref="S77:S79"/>
    <mergeCell ref="S80:S82"/>
    <mergeCell ref="S83:S85"/>
    <mergeCell ref="S86:S88"/>
    <mergeCell ref="S89:S91"/>
    <mergeCell ref="S92:S94"/>
    <mergeCell ref="S95:S97"/>
    <mergeCell ref="S98:S100"/>
    <mergeCell ref="S101:S103"/>
    <mergeCell ref="S104:S106"/>
    <mergeCell ref="S107:S109"/>
    <mergeCell ref="S110:S112"/>
    <mergeCell ref="S113:S115"/>
    <mergeCell ref="S116:S118"/>
    <mergeCell ref="S119:S121"/>
    <mergeCell ref="S122:S124"/>
    <mergeCell ref="S125:S127"/>
    <mergeCell ref="S128:S130"/>
    <mergeCell ref="S131:S133"/>
    <mergeCell ref="S134:S136"/>
    <mergeCell ref="S137:S139"/>
    <mergeCell ref="S140:S142"/>
    <mergeCell ref="S143:S145"/>
    <mergeCell ref="S146:S148"/>
    <mergeCell ref="S149:S151"/>
    <mergeCell ref="S152:S154"/>
    <mergeCell ref="S155:S157"/>
    <mergeCell ref="S158:S160"/>
    <mergeCell ref="S161:S163"/>
    <mergeCell ref="S164:S166"/>
    <mergeCell ref="S167:S169"/>
    <mergeCell ref="S170:S172"/>
    <mergeCell ref="S173:S175"/>
    <mergeCell ref="S176:S178"/>
    <mergeCell ref="S179:S181"/>
    <mergeCell ref="S182:S184"/>
    <mergeCell ref="S185:S187"/>
    <mergeCell ref="S188:S190"/>
    <mergeCell ref="S191:S193"/>
    <mergeCell ref="S194:S196"/>
    <mergeCell ref="S197:S199"/>
    <mergeCell ref="S200:S202"/>
    <mergeCell ref="S203:S205"/>
    <mergeCell ref="S206:S208"/>
    <mergeCell ref="S209:S211"/>
    <mergeCell ref="S212:S214"/>
    <mergeCell ref="S215:S217"/>
    <mergeCell ref="S218:S220"/>
    <mergeCell ref="S221:S223"/>
    <mergeCell ref="S224:S226"/>
    <mergeCell ref="S227:S229"/>
    <mergeCell ref="S230:S232"/>
    <mergeCell ref="S233:S235"/>
    <mergeCell ref="S236:S238"/>
    <mergeCell ref="S239:S241"/>
    <mergeCell ref="S242:S244"/>
    <mergeCell ref="S245:S247"/>
    <mergeCell ref="S248:S250"/>
    <mergeCell ref="S251:S253"/>
    <mergeCell ref="S254:S256"/>
    <mergeCell ref="S257:S259"/>
    <mergeCell ref="S260:S262"/>
    <mergeCell ref="S263:S265"/>
    <mergeCell ref="S266:S268"/>
    <mergeCell ref="S269:S271"/>
    <mergeCell ref="S272:S274"/>
    <mergeCell ref="S275:S277"/>
    <mergeCell ref="S278:S280"/>
    <mergeCell ref="S281:S283"/>
    <mergeCell ref="S284:S286"/>
    <mergeCell ref="S287:S289"/>
    <mergeCell ref="S290:S292"/>
    <mergeCell ref="S293:S295"/>
    <mergeCell ref="S296:S298"/>
    <mergeCell ref="S299:S301"/>
    <mergeCell ref="S302:S304"/>
    <mergeCell ref="S305:S307"/>
    <mergeCell ref="S308:S310"/>
    <mergeCell ref="S311:S313"/>
    <mergeCell ref="S314:S316"/>
    <mergeCell ref="S317:S319"/>
    <mergeCell ref="S320:S322"/>
    <mergeCell ref="S323:S325"/>
    <mergeCell ref="T296:T304"/>
    <mergeCell ref="T314:T316"/>
    <mergeCell ref="T317:T319"/>
    <mergeCell ref="T320:T322"/>
    <mergeCell ref="T323:T325"/>
    <mergeCell ref="U19:U22"/>
    <mergeCell ref="V19:V22"/>
    <mergeCell ref="W19:W22"/>
    <mergeCell ref="X19:X22"/>
    <mergeCell ref="Y19:Y22"/>
    <mergeCell ref="Z19:Z22"/>
    <mergeCell ref="AA19:AA22"/>
    <mergeCell ref="AG19:AG22"/>
    <mergeCell ref="AH19:AH22"/>
    <mergeCell ref="AI19:AI22"/>
    <mergeCell ref="AJ19:AJ22"/>
    <mergeCell ref="AK19:AK22"/>
    <mergeCell ref="AL19:AL22"/>
    <mergeCell ref="AM19:AM22"/>
    <mergeCell ref="A7:B10"/>
  </mergeCells>
  <printOptions horizontalCentered="1"/>
  <pageMargins left="0.71" right="0.71" top="0.98" bottom="0.98" header="0.31" footer="0.7900000000000001"/>
  <pageSetup firstPageNumber="9" useFirstPageNumber="1" horizontalDpi="600" verticalDpi="600" orientation="landscape" paperSize="9" scale="67"/>
  <headerFooter scaleWithDoc="0" alignWithMargins="0">
    <oddFooter>&amp;C— &amp;P —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hnsl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姚造</dc:creator>
  <cp:keywords/>
  <dc:description/>
  <cp:lastModifiedBy>赖树贵</cp:lastModifiedBy>
  <cp:lastPrinted>2020-10-23T00:41:18Z</cp:lastPrinted>
  <dcterms:created xsi:type="dcterms:W3CDTF">2020-08-25T08:05:54Z</dcterms:created>
  <dcterms:modified xsi:type="dcterms:W3CDTF">2020-11-03T07:17:32Z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